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8"/>
  </bookViews>
  <sheets>
    <sheet name="Сведения" sheetId="13" r:id="rId1"/>
    <sheet name="1000" sheetId="10" r:id="rId2"/>
    <sheet name="2000" sheetId="9" r:id="rId3"/>
    <sheet name="3000" sheetId="8" r:id="rId4"/>
    <sheet name="4000" sheetId="4" r:id="rId5"/>
    <sheet name="5000" sheetId="5" r:id="rId6"/>
    <sheet name="6000" sheetId="6" r:id="rId7"/>
    <sheet name="7000" sheetId="7" r:id="rId8"/>
    <sheet name="Прочие" sheetId="12" r:id="rId9"/>
    <sheet name="КОНТРОЛЬ" sheetId="11" r:id="rId10"/>
  </sheets>
  <calcPr calcId="124519"/>
</workbook>
</file>

<file path=xl/calcChain.xml><?xml version="1.0" encoding="utf-8"?>
<calcChain xmlns="http://schemas.openxmlformats.org/spreadsheetml/2006/main">
  <c r="L9" i="12"/>
  <c r="K9"/>
  <c r="J9"/>
  <c r="L7"/>
  <c r="K7"/>
  <c r="J7"/>
  <c r="L6"/>
  <c r="K6"/>
  <c r="J6"/>
  <c r="D13" i="8"/>
  <c r="C118" i="11" l="1"/>
  <c r="C117"/>
  <c r="C116"/>
  <c r="C23"/>
  <c r="C19"/>
  <c r="C13"/>
  <c r="C11"/>
  <c r="C10"/>
  <c r="F21" i="8" l="1"/>
  <c r="E21"/>
  <c r="D21"/>
  <c r="E29" i="9"/>
  <c r="H36" i="10"/>
  <c r="G36"/>
  <c r="F36"/>
  <c r="E36"/>
  <c r="D36"/>
  <c r="C36"/>
  <c r="K34"/>
  <c r="J34"/>
  <c r="I34"/>
  <c r="K33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C22" i="11" s="1"/>
  <c r="J18" i="10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H87" i="6"/>
  <c r="I84"/>
  <c r="H84"/>
  <c r="G84"/>
  <c r="F84"/>
  <c r="E84"/>
  <c r="D84"/>
  <c r="L82"/>
  <c r="K82"/>
  <c r="J82"/>
  <c r="L80"/>
  <c r="K80"/>
  <c r="J80"/>
  <c r="L79"/>
  <c r="K79"/>
  <c r="J79"/>
  <c r="L77"/>
  <c r="K77"/>
  <c r="J77"/>
  <c r="L76"/>
  <c r="K76"/>
  <c r="J76"/>
  <c r="L74"/>
  <c r="K74"/>
  <c r="J74"/>
  <c r="L73"/>
  <c r="K73"/>
  <c r="J73"/>
  <c r="L72"/>
  <c r="K72"/>
  <c r="J72"/>
  <c r="L70"/>
  <c r="K70"/>
  <c r="J70"/>
  <c r="L69"/>
  <c r="K69"/>
  <c r="J69"/>
  <c r="L67"/>
  <c r="K67"/>
  <c r="J67"/>
  <c r="L66"/>
  <c r="K66"/>
  <c r="J66"/>
  <c r="L64"/>
  <c r="K64"/>
  <c r="J64"/>
  <c r="L63"/>
  <c r="K63"/>
  <c r="J63"/>
  <c r="L61"/>
  <c r="K61"/>
  <c r="J61"/>
  <c r="L59"/>
  <c r="K59"/>
  <c r="J59"/>
  <c r="L58"/>
  <c r="K58"/>
  <c r="J58"/>
  <c r="L57"/>
  <c r="K57"/>
  <c r="J57"/>
  <c r="L56"/>
  <c r="K56"/>
  <c r="J56"/>
  <c r="L55"/>
  <c r="K55"/>
  <c r="J55"/>
  <c r="L53"/>
  <c r="K53"/>
  <c r="J53"/>
  <c r="L52"/>
  <c r="K52"/>
  <c r="J52"/>
  <c r="L49"/>
  <c r="K49"/>
  <c r="J49"/>
  <c r="L48"/>
  <c r="K48"/>
  <c r="J48"/>
  <c r="L46"/>
  <c r="K46"/>
  <c r="J46"/>
  <c r="L45"/>
  <c r="K45"/>
  <c r="J45"/>
  <c r="L43"/>
  <c r="K43"/>
  <c r="J43"/>
  <c r="L42"/>
  <c r="K42"/>
  <c r="J42"/>
  <c r="L39"/>
  <c r="K39"/>
  <c r="J39"/>
  <c r="L38"/>
  <c r="K38"/>
  <c r="C87" i="11" s="1"/>
  <c r="J38" i="6"/>
  <c r="L36"/>
  <c r="K36"/>
  <c r="J36"/>
  <c r="L34"/>
  <c r="K34"/>
  <c r="J34"/>
  <c r="L33"/>
  <c r="K33"/>
  <c r="J33"/>
  <c r="L30"/>
  <c r="K30"/>
  <c r="J30"/>
  <c r="L29"/>
  <c r="K29"/>
  <c r="J29"/>
  <c r="C80" i="11" s="1"/>
  <c r="L27" i="6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L19"/>
  <c r="K19"/>
  <c r="J19"/>
  <c r="L18"/>
  <c r="K18"/>
  <c r="J18"/>
  <c r="L17"/>
  <c r="K17"/>
  <c r="J17"/>
  <c r="L15"/>
  <c r="K15"/>
  <c r="J15"/>
  <c r="L13"/>
  <c r="K13"/>
  <c r="J13"/>
  <c r="L12"/>
  <c r="C76" i="11" s="1"/>
  <c r="K12" i="6"/>
  <c r="J12"/>
  <c r="L9"/>
  <c r="K9"/>
  <c r="J9"/>
  <c r="L8"/>
  <c r="K8"/>
  <c r="J8"/>
  <c r="C71" i="11" s="1"/>
  <c r="I84" i="5"/>
  <c r="H84"/>
  <c r="G84"/>
  <c r="F84"/>
  <c r="E84"/>
  <c r="D84"/>
  <c r="L82"/>
  <c r="K82"/>
  <c r="J82"/>
  <c r="L80"/>
  <c r="K80"/>
  <c r="J80"/>
  <c r="L79"/>
  <c r="K79"/>
  <c r="J79"/>
  <c r="L77"/>
  <c r="K77"/>
  <c r="J77"/>
  <c r="L76"/>
  <c r="C69" i="11" s="1"/>
  <c r="K76" i="5"/>
  <c r="C68" i="11" s="1"/>
  <c r="J76" i="5"/>
  <c r="C67" i="11" s="1"/>
  <c r="L74" i="5"/>
  <c r="K74"/>
  <c r="J74"/>
  <c r="L73"/>
  <c r="K73"/>
  <c r="J73"/>
  <c r="L72"/>
  <c r="K72"/>
  <c r="J72"/>
  <c r="L70"/>
  <c r="K70"/>
  <c r="J70"/>
  <c r="L69"/>
  <c r="C66" i="11" s="1"/>
  <c r="K69" i="5"/>
  <c r="C65" i="11" s="1"/>
  <c r="J69" i="5"/>
  <c r="C64" i="11" s="1"/>
  <c r="L67" i="5"/>
  <c r="K67"/>
  <c r="J67"/>
  <c r="L66"/>
  <c r="K66"/>
  <c r="J66"/>
  <c r="L64"/>
  <c r="K64"/>
  <c r="J64"/>
  <c r="L63"/>
  <c r="C63" i="11" s="1"/>
  <c r="K63" i="5"/>
  <c r="C62" i="11" s="1"/>
  <c r="J63" i="5"/>
  <c r="C61" i="11" s="1"/>
  <c r="L61" i="5"/>
  <c r="K61"/>
  <c r="J61"/>
  <c r="L59"/>
  <c r="K59"/>
  <c r="J59"/>
  <c r="L58"/>
  <c r="C60" i="11" s="1"/>
  <c r="K58" i="5"/>
  <c r="C57" i="11" s="1"/>
  <c r="J58" i="5"/>
  <c r="C54" i="11" s="1"/>
  <c r="L57" i="5"/>
  <c r="K57"/>
  <c r="J57"/>
  <c r="L56"/>
  <c r="K56"/>
  <c r="J56"/>
  <c r="L55"/>
  <c r="K55"/>
  <c r="J55"/>
  <c r="L53"/>
  <c r="K53"/>
  <c r="J53"/>
  <c r="L52"/>
  <c r="C59" i="11" s="1"/>
  <c r="K52" i="5"/>
  <c r="J52"/>
  <c r="C53" i="11" s="1"/>
  <c r="L49" i="5"/>
  <c r="K49"/>
  <c r="J49"/>
  <c r="L48"/>
  <c r="C58" i="11" s="1"/>
  <c r="K48" i="5"/>
  <c r="J48"/>
  <c r="C52" i="11" s="1"/>
  <c r="L46" i="5"/>
  <c r="K46"/>
  <c r="J46"/>
  <c r="L45"/>
  <c r="K45"/>
  <c r="J45"/>
  <c r="L43"/>
  <c r="K43"/>
  <c r="J43"/>
  <c r="L42"/>
  <c r="C51" i="11" s="1"/>
  <c r="K42" i="5"/>
  <c r="J42"/>
  <c r="C49" i="11" s="1"/>
  <c r="L39" i="5"/>
  <c r="K39"/>
  <c r="J39"/>
  <c r="L38"/>
  <c r="C48" i="11" s="1"/>
  <c r="K38" i="5"/>
  <c r="J38"/>
  <c r="C46" i="11" s="1"/>
  <c r="L36" i="5"/>
  <c r="K36"/>
  <c r="J36"/>
  <c r="L34"/>
  <c r="K34"/>
  <c r="J34"/>
  <c r="L33"/>
  <c r="K33"/>
  <c r="C44" i="11" s="1"/>
  <c r="J33" i="5"/>
  <c r="L30"/>
  <c r="K30"/>
  <c r="J30"/>
  <c r="L29"/>
  <c r="K29"/>
  <c r="C41" i="11" s="1"/>
  <c r="J29" i="5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L19"/>
  <c r="K19"/>
  <c r="J19"/>
  <c r="L18"/>
  <c r="K18"/>
  <c r="J18"/>
  <c r="L17"/>
  <c r="K17"/>
  <c r="J17"/>
  <c r="L15"/>
  <c r="K15"/>
  <c r="J15"/>
  <c r="L13"/>
  <c r="C39" i="11" s="1"/>
  <c r="K13" i="5"/>
  <c r="J13"/>
  <c r="C37" i="11" s="1"/>
  <c r="L12" i="5"/>
  <c r="K12"/>
  <c r="C35" i="11" s="1"/>
  <c r="J12" i="5"/>
  <c r="L9"/>
  <c r="K9"/>
  <c r="J9"/>
  <c r="L8"/>
  <c r="K8"/>
  <c r="C32" i="11" s="1"/>
  <c r="J8" i="5"/>
  <c r="K21" i="4"/>
  <c r="O21" s="1"/>
  <c r="J21"/>
  <c r="N21" s="1"/>
  <c r="I21"/>
  <c r="M21" s="1"/>
  <c r="K20"/>
  <c r="O20" s="1"/>
  <c r="J20"/>
  <c r="N20" s="1"/>
  <c r="I20"/>
  <c r="M20" s="1"/>
  <c r="K19"/>
  <c r="O19" s="1"/>
  <c r="J19"/>
  <c r="N19" s="1"/>
  <c r="I19"/>
  <c r="M19" s="1"/>
  <c r="K18"/>
  <c r="O18" s="1"/>
  <c r="J18"/>
  <c r="N18" s="1"/>
  <c r="I18"/>
  <c r="M18" s="1"/>
  <c r="K17"/>
  <c r="O17" s="1"/>
  <c r="J17"/>
  <c r="N17" s="1"/>
  <c r="I17"/>
  <c r="M17" s="1"/>
  <c r="K16"/>
  <c r="O16" s="1"/>
  <c r="J16"/>
  <c r="N16" s="1"/>
  <c r="I16"/>
  <c r="M16" s="1"/>
  <c r="K15"/>
  <c r="O15" s="1"/>
  <c r="J15"/>
  <c r="N15" s="1"/>
  <c r="I15"/>
  <c r="M15" s="1"/>
  <c r="K14"/>
  <c r="O14" s="1"/>
  <c r="J14"/>
  <c r="N14" s="1"/>
  <c r="I14"/>
  <c r="M14" s="1"/>
  <c r="K13"/>
  <c r="O13" s="1"/>
  <c r="J13"/>
  <c r="N13" s="1"/>
  <c r="I13"/>
  <c r="M13" s="1"/>
  <c r="K12"/>
  <c r="O12" s="1"/>
  <c r="J12"/>
  <c r="N12" s="1"/>
  <c r="I12"/>
  <c r="M12" s="1"/>
  <c r="K11"/>
  <c r="O11" s="1"/>
  <c r="J11"/>
  <c r="N11" s="1"/>
  <c r="I11"/>
  <c r="M11" s="1"/>
  <c r="K10"/>
  <c r="O10" s="1"/>
  <c r="J10"/>
  <c r="N10" s="1"/>
  <c r="I10"/>
  <c r="M10" s="1"/>
  <c r="K9"/>
  <c r="O9" s="1"/>
  <c r="J9"/>
  <c r="N9" s="1"/>
  <c r="I9"/>
  <c r="M9" s="1"/>
  <c r="K8"/>
  <c r="O8" s="1"/>
  <c r="J8"/>
  <c r="N8" s="1"/>
  <c r="I8"/>
  <c r="C72" i="11" l="1"/>
  <c r="C77"/>
  <c r="C81"/>
  <c r="C88"/>
  <c r="C89"/>
  <c r="C92"/>
  <c r="C99"/>
  <c r="C103"/>
  <c r="C106"/>
  <c r="C40"/>
  <c r="C42"/>
  <c r="C43"/>
  <c r="C45"/>
  <c r="C47"/>
  <c r="C50"/>
  <c r="C55"/>
  <c r="C56"/>
  <c r="C26"/>
  <c r="C31"/>
  <c r="C33"/>
  <c r="C34"/>
  <c r="C36"/>
  <c r="C38"/>
  <c r="M8" i="4"/>
  <c r="C27" i="11"/>
  <c r="C28"/>
  <c r="O6" i="6"/>
  <c r="O6" i="5"/>
  <c r="C9" i="11"/>
  <c r="C110"/>
  <c r="P6" i="6"/>
  <c r="P6" i="5"/>
  <c r="C111" i="11"/>
  <c r="C20"/>
  <c r="C16"/>
  <c r="C21"/>
  <c r="C15"/>
  <c r="C18"/>
  <c r="Q6" i="6"/>
  <c r="Q6" i="5"/>
  <c r="C112" i="11"/>
  <c r="C14"/>
  <c r="C7"/>
  <c r="C8"/>
  <c r="C73"/>
  <c r="C74"/>
  <c r="C82"/>
  <c r="C95"/>
  <c r="C75"/>
  <c r="C79"/>
  <c r="C84"/>
  <c r="C86"/>
  <c r="C91"/>
  <c r="C98"/>
  <c r="C93"/>
  <c r="C97"/>
  <c r="C101"/>
  <c r="C104"/>
  <c r="C108"/>
  <c r="C78"/>
  <c r="C83"/>
  <c r="C90"/>
  <c r="C94"/>
  <c r="C107"/>
  <c r="C85"/>
  <c r="C29"/>
  <c r="C25"/>
  <c r="C24"/>
  <c r="C96"/>
  <c r="C100"/>
  <c r="C102"/>
  <c r="C105"/>
  <c r="C109"/>
  <c r="J84" i="6"/>
  <c r="K84"/>
  <c r="L84"/>
  <c r="K84" i="5"/>
  <c r="L84"/>
  <c r="J84"/>
  <c r="J36" i="10"/>
  <c r="I36"/>
  <c r="K36"/>
  <c r="L10" i="7" l="1"/>
  <c r="L13"/>
  <c r="L11"/>
  <c r="L9"/>
  <c r="L7"/>
  <c r="D6" i="9"/>
  <c r="P9" i="4"/>
  <c r="P11"/>
  <c r="P13"/>
  <c r="P15"/>
  <c r="P17"/>
  <c r="P19"/>
  <c r="P21"/>
  <c r="L14" i="7"/>
  <c r="L12"/>
  <c r="L8"/>
  <c r="P8" i="4"/>
  <c r="P10"/>
  <c r="P12"/>
  <c r="P14"/>
  <c r="P16"/>
  <c r="P18"/>
  <c r="P20"/>
  <c r="C113" i="11"/>
  <c r="C12"/>
  <c r="C5"/>
  <c r="C119"/>
  <c r="C115"/>
  <c r="C17"/>
  <c r="C6"/>
  <c r="Q13" i="5"/>
  <c r="Q17"/>
  <c r="Q38"/>
  <c r="Q63"/>
  <c r="Q45"/>
  <c r="Q21"/>
  <c r="Q69"/>
  <c r="Q57"/>
  <c r="Q9"/>
  <c r="Q52"/>
  <c r="Q79"/>
  <c r="Q56"/>
  <c r="Q36"/>
  <c r="Q15"/>
  <c r="Q82"/>
  <c r="Q70"/>
  <c r="Q58"/>
  <c r="Q46"/>
  <c r="Q33"/>
  <c r="Q22"/>
  <c r="Q12"/>
  <c r="Q80"/>
  <c r="Q30"/>
  <c r="Q74"/>
  <c r="Q25"/>
  <c r="Q67"/>
  <c r="Q49"/>
  <c r="Q24"/>
  <c r="Q76"/>
  <c r="Q64"/>
  <c r="Q53"/>
  <c r="Q39"/>
  <c r="Q26"/>
  <c r="Q18"/>
  <c r="Q73"/>
  <c r="Q43"/>
  <c r="Q20"/>
  <c r="Q84"/>
  <c r="Q72"/>
  <c r="Q61"/>
  <c r="Q8"/>
  <c r="Q66"/>
  <c r="Q55"/>
  <c r="Q42"/>
  <c r="Q27"/>
  <c r="Q19"/>
  <c r="Q29"/>
  <c r="Q77"/>
  <c r="Q59"/>
  <c r="Q48"/>
  <c r="Q34"/>
  <c r="Q23"/>
  <c r="P13"/>
  <c r="P74"/>
  <c r="P52"/>
  <c r="P25"/>
  <c r="P79"/>
  <c r="P56"/>
  <c r="P24"/>
  <c r="P76"/>
  <c r="P64"/>
  <c r="P53"/>
  <c r="P39"/>
  <c r="P26"/>
  <c r="P18"/>
  <c r="P69"/>
  <c r="P45"/>
  <c r="P21"/>
  <c r="P73"/>
  <c r="P49"/>
  <c r="P29"/>
  <c r="P63"/>
  <c r="P38"/>
  <c r="P17"/>
  <c r="P67"/>
  <c r="P36"/>
  <c r="P15"/>
  <c r="P82"/>
  <c r="P70"/>
  <c r="P58"/>
  <c r="P46"/>
  <c r="P33"/>
  <c r="P22"/>
  <c r="P12"/>
  <c r="P80"/>
  <c r="P57"/>
  <c r="P30"/>
  <c r="P9"/>
  <c r="P61"/>
  <c r="P43"/>
  <c r="P20"/>
  <c r="P84"/>
  <c r="P72"/>
  <c r="P59"/>
  <c r="P48"/>
  <c r="P34"/>
  <c r="P23"/>
  <c r="P66"/>
  <c r="P42"/>
  <c r="P19"/>
  <c r="P8"/>
  <c r="P77"/>
  <c r="P55"/>
  <c r="P27"/>
  <c r="O12"/>
  <c r="O80"/>
  <c r="O66"/>
  <c r="O49"/>
  <c r="O30"/>
  <c r="O19"/>
  <c r="O79"/>
  <c r="O63"/>
  <c r="O48"/>
  <c r="O29"/>
  <c r="O17"/>
  <c r="O77"/>
  <c r="O61"/>
  <c r="O45"/>
  <c r="O27"/>
  <c r="O15"/>
  <c r="O74"/>
  <c r="O59"/>
  <c r="O43"/>
  <c r="O25"/>
  <c r="O13"/>
  <c r="O76"/>
  <c r="O64"/>
  <c r="O53"/>
  <c r="O39"/>
  <c r="O26"/>
  <c r="O18"/>
  <c r="R6"/>
  <c r="O73"/>
  <c r="O57"/>
  <c r="O42"/>
  <c r="O24"/>
  <c r="O9"/>
  <c r="O72"/>
  <c r="O56"/>
  <c r="O38"/>
  <c r="O23"/>
  <c r="O8"/>
  <c r="O69"/>
  <c r="O55"/>
  <c r="O36"/>
  <c r="O21"/>
  <c r="O84"/>
  <c r="O67"/>
  <c r="O52"/>
  <c r="O34"/>
  <c r="O20"/>
  <c r="O82"/>
  <c r="O70"/>
  <c r="O58"/>
  <c r="O46"/>
  <c r="O33"/>
  <c r="O22"/>
  <c r="Q84" i="6"/>
  <c r="Q24"/>
  <c r="Q15"/>
  <c r="Q29"/>
  <c r="Q20"/>
  <c r="Q8"/>
  <c r="Q19"/>
  <c r="Q45"/>
  <c r="Q55"/>
  <c r="Q63"/>
  <c r="Q72"/>
  <c r="Q77"/>
  <c r="Q12"/>
  <c r="Q18"/>
  <c r="Q22"/>
  <c r="Q26"/>
  <c r="Q33"/>
  <c r="Q34"/>
  <c r="Q23"/>
  <c r="Q38"/>
  <c r="Q52"/>
  <c r="Q59"/>
  <c r="Q69"/>
  <c r="Q74"/>
  <c r="Q80"/>
  <c r="Q13"/>
  <c r="Q48"/>
  <c r="Q66"/>
  <c r="Q9"/>
  <c r="Q17"/>
  <c r="Q21"/>
  <c r="Q25"/>
  <c r="Q30"/>
  <c r="Q39"/>
  <c r="Q46"/>
  <c r="Q53"/>
  <c r="Q58"/>
  <c r="Q64"/>
  <c r="Q70"/>
  <c r="Q76"/>
  <c r="Q82"/>
  <c r="Q61"/>
  <c r="Q42"/>
  <c r="Q43"/>
  <c r="Q56"/>
  <c r="Q67"/>
  <c r="Q79"/>
  <c r="Q27"/>
  <c r="Q57"/>
  <c r="Q36"/>
  <c r="Q49"/>
  <c r="Q73"/>
  <c r="P34"/>
  <c r="P19"/>
  <c r="P27"/>
  <c r="P26"/>
  <c r="P39"/>
  <c r="P46"/>
  <c r="P53"/>
  <c r="P58"/>
  <c r="P64"/>
  <c r="P70"/>
  <c r="P82"/>
  <c r="P42"/>
  <c r="P55"/>
  <c r="P66"/>
  <c r="P77"/>
  <c r="P18"/>
  <c r="P23"/>
  <c r="P12"/>
  <c r="P9"/>
  <c r="P17"/>
  <c r="P21"/>
  <c r="P25"/>
  <c r="P30"/>
  <c r="P36"/>
  <c r="P43"/>
  <c r="P49"/>
  <c r="P56"/>
  <c r="P61"/>
  <c r="P67"/>
  <c r="P73"/>
  <c r="P79"/>
  <c r="P13"/>
  <c r="P38"/>
  <c r="P45"/>
  <c r="P52"/>
  <c r="P57"/>
  <c r="P63"/>
  <c r="P69"/>
  <c r="P74"/>
  <c r="P80"/>
  <c r="P22"/>
  <c r="P33"/>
  <c r="P76"/>
  <c r="P48"/>
  <c r="P59"/>
  <c r="P72"/>
  <c r="P84"/>
  <c r="P8"/>
  <c r="P20"/>
  <c r="P29"/>
  <c r="P15"/>
  <c r="P24"/>
  <c r="O84"/>
  <c r="R6"/>
  <c r="O9"/>
  <c r="O13"/>
  <c r="O17"/>
  <c r="O19"/>
  <c r="O21"/>
  <c r="O23"/>
  <c r="O25"/>
  <c r="O27"/>
  <c r="O30"/>
  <c r="O34"/>
  <c r="O38"/>
  <c r="O42"/>
  <c r="O45"/>
  <c r="O48"/>
  <c r="O52"/>
  <c r="O55"/>
  <c r="O57"/>
  <c r="O59"/>
  <c r="O63"/>
  <c r="O66"/>
  <c r="O69"/>
  <c r="O72"/>
  <c r="O74"/>
  <c r="O77"/>
  <c r="O80"/>
  <c r="O12"/>
  <c r="O18"/>
  <c r="O22"/>
  <c r="O26"/>
  <c r="O33"/>
  <c r="O39"/>
  <c r="O46"/>
  <c r="O53"/>
  <c r="O58"/>
  <c r="O64"/>
  <c r="O70"/>
  <c r="O76"/>
  <c r="O82"/>
  <c r="O8"/>
  <c r="O15"/>
  <c r="O20"/>
  <c r="O24"/>
  <c r="O29"/>
  <c r="O36"/>
  <c r="O43"/>
  <c r="O49"/>
  <c r="O56"/>
  <c r="O61"/>
  <c r="O67"/>
  <c r="O73"/>
  <c r="O79"/>
  <c r="C3" i="11"/>
  <c r="C4"/>
  <c r="D29" i="9"/>
  <c r="R84" i="6" l="1"/>
  <c r="R80"/>
  <c r="R77"/>
  <c r="R74"/>
  <c r="R72"/>
  <c r="R69"/>
  <c r="R66"/>
  <c r="R63"/>
  <c r="R59"/>
  <c r="R57"/>
  <c r="R55"/>
  <c r="R52"/>
  <c r="R48"/>
  <c r="R45"/>
  <c r="R42"/>
  <c r="R38"/>
  <c r="R33"/>
  <c r="R22"/>
  <c r="R12"/>
  <c r="R24"/>
  <c r="R8"/>
  <c r="R25"/>
  <c r="R27"/>
  <c r="R19"/>
  <c r="R29"/>
  <c r="R21"/>
  <c r="R82"/>
  <c r="R79"/>
  <c r="R76"/>
  <c r="R73"/>
  <c r="R70"/>
  <c r="R67"/>
  <c r="R64"/>
  <c r="R61"/>
  <c r="R58"/>
  <c r="R56"/>
  <c r="R53"/>
  <c r="R49"/>
  <c r="R46"/>
  <c r="R43"/>
  <c r="R39"/>
  <c r="R36"/>
  <c r="R26"/>
  <c r="R18"/>
  <c r="R34"/>
  <c r="R20"/>
  <c r="R30"/>
  <c r="R17"/>
  <c r="R23"/>
  <c r="R13"/>
  <c r="R15"/>
  <c r="R9"/>
  <c r="R8" i="5"/>
  <c r="R20"/>
  <c r="R29"/>
  <c r="R43"/>
  <c r="R56"/>
  <c r="R67"/>
  <c r="R79"/>
  <c r="R25"/>
  <c r="R52"/>
  <c r="R74"/>
  <c r="R22"/>
  <c r="R46"/>
  <c r="R70"/>
  <c r="R13"/>
  <c r="R23"/>
  <c r="R34"/>
  <c r="R48"/>
  <c r="R59"/>
  <c r="R72"/>
  <c r="R84"/>
  <c r="R21"/>
  <c r="R45"/>
  <c r="R69"/>
  <c r="R18"/>
  <c r="R39"/>
  <c r="R64"/>
  <c r="R15"/>
  <c r="R24"/>
  <c r="R36"/>
  <c r="R49"/>
  <c r="R61"/>
  <c r="R73"/>
  <c r="R17"/>
  <c r="R38"/>
  <c r="R63"/>
  <c r="R12"/>
  <c r="R33"/>
  <c r="R58"/>
  <c r="R82"/>
  <c r="R19"/>
  <c r="R27"/>
  <c r="R42"/>
  <c r="R55"/>
  <c r="R66"/>
  <c r="R77"/>
  <c r="R9"/>
  <c r="R30"/>
  <c r="R57"/>
  <c r="R80"/>
  <c r="R26"/>
  <c r="R53"/>
  <c r="R76"/>
  <c r="C2" i="11"/>
</calcChain>
</file>

<file path=xl/sharedStrings.xml><?xml version="1.0" encoding="utf-8"?>
<sst xmlns="http://schemas.openxmlformats.org/spreadsheetml/2006/main" count="624" uniqueCount="338">
  <si>
    <t>Таблица 1000</t>
  </si>
  <si>
    <t>Возраст (исполняется полных лет в текущем году)</t>
  </si>
  <si>
    <t>№ строки</t>
  </si>
  <si>
    <t>Мужчины</t>
  </si>
  <si>
    <t>Женщины</t>
  </si>
  <si>
    <t>Всего</t>
  </si>
  <si>
    <t>Всего проживает в субъекте Российской Федерации (на территории обслуживания медицинской организации)</t>
  </si>
  <si>
    <t>Прошли диспан-серизацию</t>
  </si>
  <si>
    <t>ИТОГО</t>
  </si>
  <si>
    <t>Сведения о половозрастном составе населения субъекта Российской Федерации, в том числе подлежащих диспансеризации</t>
  </si>
  <si>
    <t>Таблица 2000</t>
  </si>
  <si>
    <t>Осмотр (консультация), исследование</t>
  </si>
  <si>
    <t>Прошли первый этап диспансеризации (человек)</t>
  </si>
  <si>
    <t>Выявлены заболевания (подозрение на наличие заболевания) (случаев)</t>
  </si>
  <si>
    <t>Прием (осмотр, консультация) фельдшера отделения (кабинета) медицинской профилактики</t>
  </si>
  <si>
    <t>Опрос (анкетирование), направленный на выявление хронических неинфекционных заболеваний, факторов риска их развития, потребления наркотических средств и психотропных веществ без назначения врача</t>
  </si>
  <si>
    <t>Антропометрия (измерение роста стоя, массы тела, окружности талии), расчет индекса массы тела</t>
  </si>
  <si>
    <t>Измерение артериального давления</t>
  </si>
  <si>
    <t>Определение уровня общего холестерина в крови</t>
  </si>
  <si>
    <t>Определение уровня глюкозы в крови</t>
  </si>
  <si>
    <t>Определение суммарного сердечно-сосудистого риска</t>
  </si>
  <si>
    <t>Электрокардиография в покое</t>
  </si>
  <si>
    <t>Осмотр фельдшера (акушерки) (для женщин)</t>
  </si>
  <si>
    <t>Взятие мазка с шейки матки на цитологическое исследование (для женщин)</t>
  </si>
  <si>
    <t>Флюорография легких</t>
  </si>
  <si>
    <t>Маммография (для женщин)</t>
  </si>
  <si>
    <t xml:space="preserve">Клинический анализ крови </t>
  </si>
  <si>
    <t>Клинический анализ крови развернутый</t>
  </si>
  <si>
    <t xml:space="preserve">Анализ крови биохимический общетерапевтический </t>
  </si>
  <si>
    <t>Общий анализ мочи</t>
  </si>
  <si>
    <t>Исследование кала на скрытую кровь</t>
  </si>
  <si>
    <t>Определение уровня простат-специфического антигена в крови (для мужчин)</t>
  </si>
  <si>
    <t xml:space="preserve">Ультразвуковое исследование органов брюшной полости </t>
  </si>
  <si>
    <t>Измерение внутриглазного давления</t>
  </si>
  <si>
    <t>Профилактический прием (осмотр, консультация) врача-невролога</t>
  </si>
  <si>
    <t>Краткое профилактическое консультирование</t>
  </si>
  <si>
    <t>Сведения о втором этапе диспансеризации определенных групп взрослого населения</t>
  </si>
  <si>
    <t>Таблица 3000</t>
  </si>
  <si>
    <t>Выявлены показания по результатам первого этапа диспансеризации (человек)</t>
  </si>
  <si>
    <t>Обследовано (человек)</t>
  </si>
  <si>
    <t xml:space="preserve">Дуплексное сканирование брахицефальных артерий </t>
  </si>
  <si>
    <t xml:space="preserve">Эзофагогастродуоденоскопия </t>
  </si>
  <si>
    <t xml:space="preserve">Осмотр (консультация) врача-невролога </t>
  </si>
  <si>
    <t>Осмотр (консультация) врача-хирурга/врача-уролога (для мужчин)</t>
  </si>
  <si>
    <t>Осмотр (консультация) врача-хирурга/врача-колопроктолога</t>
  </si>
  <si>
    <t xml:space="preserve">Колоноскопия (ректороманоскопия) </t>
  </si>
  <si>
    <t xml:space="preserve">Определение липидного спектра крови </t>
  </si>
  <si>
    <t>Осмотр (консультация) врача-акушера-гинеколога (для женщин)</t>
  </si>
  <si>
    <t>Определение концентрации гликированного гемоглобина 
в крови (тест на толерантность к глюкозе)</t>
  </si>
  <si>
    <t xml:space="preserve">Осмотр (консультация) врача-офтальмолога </t>
  </si>
  <si>
    <t>Прием (осмотр) врача-терапевта (врача-терапевта участкового, врача-терапевта цехового врачебного участка, врача общей практики (семейного врача)</t>
  </si>
  <si>
    <t>Углубленное профилактическое консультирование индивидуальное</t>
  </si>
  <si>
    <t>Профилактическое консультирование групповое</t>
  </si>
  <si>
    <t>Сведения о распространенности факторов риска развития хронических неинфекционных заболеваний, являющихся основной причиной инвалидности и преждевременной смертности населения Российской Федерации (человек)</t>
  </si>
  <si>
    <t>Таблица 4000</t>
  </si>
  <si>
    <t>Фактор риска развития заболеваний</t>
  </si>
  <si>
    <t>21 – 36 лет</t>
  </si>
  <si>
    <t>39 – 60 лет</t>
  </si>
  <si>
    <t>Старше 60 лет</t>
  </si>
  <si>
    <t>Повышенный уровень артериального давления</t>
  </si>
  <si>
    <t>Дислипидемия</t>
  </si>
  <si>
    <t>Повышенный уровень глюкозы в крови</t>
  </si>
  <si>
    <t>Курение табака</t>
  </si>
  <si>
    <t>Риск пагубного потребления алкоголя</t>
  </si>
  <si>
    <t>Риск потребления наркотических средств и психотропных веществ без назначения врача</t>
  </si>
  <si>
    <t>Нерациональное питание</t>
  </si>
  <si>
    <t>Низкая физическая активность</t>
  </si>
  <si>
    <t>Избыточная масса тела (ожирение)</t>
  </si>
  <si>
    <t>Отягощенная наследственность по хроническим неинфекционным заболеваниям</t>
  </si>
  <si>
    <t>Высокий уровень стресса</t>
  </si>
  <si>
    <t>Умеренный суммарный сердечно-сосудистый риск</t>
  </si>
  <si>
    <t>Высокий суммарный сердечно-сосудистый риск</t>
  </si>
  <si>
    <t>Очень высокий суммарный сердечно-сосудистый риск</t>
  </si>
  <si>
    <t>Сведения о выявленных заболеваниях (случаев)</t>
  </si>
  <si>
    <t xml:space="preserve">Таблица 5000. </t>
  </si>
  <si>
    <t>Заболевание/подозрение на заболевание</t>
  </si>
  <si>
    <t>Код по МКБ-10</t>
  </si>
  <si>
    <t>21 - 36 лет</t>
  </si>
  <si>
    <t>39 - 60 лет</t>
  </si>
  <si>
    <t>Некоторые инфекционные и паразитарные болезни</t>
  </si>
  <si>
    <t>А00-В99</t>
  </si>
  <si>
    <t>в том числе:</t>
  </si>
  <si>
    <t>А15-А19</t>
  </si>
  <si>
    <t>туберкулез</t>
  </si>
  <si>
    <t>Новообразования</t>
  </si>
  <si>
    <t>С00-D48</t>
  </si>
  <si>
    <t>злокачественные новообразования</t>
  </si>
  <si>
    <t>C15</t>
  </si>
  <si>
    <t>пищевода</t>
  </si>
  <si>
    <t>желудка</t>
  </si>
  <si>
    <t>С16</t>
  </si>
  <si>
    <t>ободочной кишки</t>
  </si>
  <si>
    <t>C18</t>
  </si>
  <si>
    <t>прямой кишки, ректосигмоидного соединения, заднего прохода (ануса) и анального канала</t>
  </si>
  <si>
    <t>С19-С21</t>
  </si>
  <si>
    <t>поджелудочной железы</t>
  </si>
  <si>
    <t>С25</t>
  </si>
  <si>
    <t>трахеи, бронхов и легкого</t>
  </si>
  <si>
    <t>С33, 34</t>
  </si>
  <si>
    <t>молочной железы</t>
  </si>
  <si>
    <t>C50</t>
  </si>
  <si>
    <t>шейки матки</t>
  </si>
  <si>
    <t>C53</t>
  </si>
  <si>
    <t>тела матки</t>
  </si>
  <si>
    <t>C54</t>
  </si>
  <si>
    <t>яичника</t>
  </si>
  <si>
    <t>C56</t>
  </si>
  <si>
    <t>предстательной железы</t>
  </si>
  <si>
    <t>C61</t>
  </si>
  <si>
    <t>почки (кроме почечной лоханки)</t>
  </si>
  <si>
    <t>С64</t>
  </si>
  <si>
    <t>Болезни крови, кроветворных органов и отдельные нарушения, вовлекающие иммунный механизм</t>
  </si>
  <si>
    <t>D50-D89</t>
  </si>
  <si>
    <t>D50-D64</t>
  </si>
  <si>
    <t>анемии</t>
  </si>
  <si>
    <t>Болезни эндокринной системы, расстройства питания и нарушения обмена веществ</t>
  </si>
  <si>
    <t>Е00-Е89</t>
  </si>
  <si>
    <t>Е10-Е14</t>
  </si>
  <si>
    <t>сахарный диабет</t>
  </si>
  <si>
    <t>ожирение</t>
  </si>
  <si>
    <t>E66</t>
  </si>
  <si>
    <t>Болезни нервной системы</t>
  </si>
  <si>
    <t>G00-G98</t>
  </si>
  <si>
    <t>G45</t>
  </si>
  <si>
    <t xml:space="preserve">преходящие транзиторные церебральные ишемические приступы [атаки] и родственные синдромы  </t>
  </si>
  <si>
    <t>Болезни глаза и его придаточного аппарата</t>
  </si>
  <si>
    <t>H00-H59</t>
  </si>
  <si>
    <t>H25, H26</t>
  </si>
  <si>
    <t>катаракта</t>
  </si>
  <si>
    <t>глаукома</t>
  </si>
  <si>
    <t>Н40</t>
  </si>
  <si>
    <t>слепота и пониженное зрение</t>
  </si>
  <si>
    <t>Н54</t>
  </si>
  <si>
    <t>Болезни системы кровообращения</t>
  </si>
  <si>
    <t>I00-I99</t>
  </si>
  <si>
    <t>I10-I13</t>
  </si>
  <si>
    <t xml:space="preserve">болезни, характеризующиеся </t>
  </si>
  <si>
    <t>повышенным кровяным давлением</t>
  </si>
  <si>
    <t>ишемическая болезнь сердца</t>
  </si>
  <si>
    <t>I20-I25</t>
  </si>
  <si>
    <t>I20</t>
  </si>
  <si>
    <t>стенокардия (грудная жаба)</t>
  </si>
  <si>
    <t>в том числе нестабильная стенокардия</t>
  </si>
  <si>
    <t>I20.0</t>
  </si>
  <si>
    <t>хроническая ишемическая болезнь сердца</t>
  </si>
  <si>
    <t>I25</t>
  </si>
  <si>
    <t>другие болезни сердца</t>
  </si>
  <si>
    <t>I30-I52</t>
  </si>
  <si>
    <t>цереброваскулярные болезни</t>
  </si>
  <si>
    <t>I60-I69</t>
  </si>
  <si>
    <t>I65, I66</t>
  </si>
  <si>
    <t xml:space="preserve">закупорка и стеноз прецеребральных, церебральных артерий, не приводящие к инфаркту мозга </t>
  </si>
  <si>
    <t>другие цереброваскулярные болезни</t>
  </si>
  <si>
    <t>I67</t>
  </si>
  <si>
    <t>Болезни органов дыхания</t>
  </si>
  <si>
    <t>J00-J98</t>
  </si>
  <si>
    <t>J12-J18</t>
  </si>
  <si>
    <t>пневмония</t>
  </si>
  <si>
    <t xml:space="preserve">бронхит хронический и неуточненный, эмфизема </t>
  </si>
  <si>
    <t>J40-J43</t>
  </si>
  <si>
    <t>другая хроническая обструктивная легочная болезнь, бронхоэктатическая болезнь</t>
  </si>
  <si>
    <t>J44-J47</t>
  </si>
  <si>
    <t>Болезни органов пищеварения</t>
  </si>
  <si>
    <t>K00-K92</t>
  </si>
  <si>
    <t>K25, K26</t>
  </si>
  <si>
    <t>язва желудка, двенадцатиперстной кишки</t>
  </si>
  <si>
    <t>гастрит и дуоденит</t>
  </si>
  <si>
    <t>K29</t>
  </si>
  <si>
    <t>неинфекционный энтерит и колит</t>
  </si>
  <si>
    <t>K50-K52</t>
  </si>
  <si>
    <t>другие болезни кишечника</t>
  </si>
  <si>
    <t>К55-К63</t>
  </si>
  <si>
    <t>Болезни мочеполовой системы</t>
  </si>
  <si>
    <t>N00-N99</t>
  </si>
  <si>
    <t>N40-N42</t>
  </si>
  <si>
    <t>болезни предстательной железы</t>
  </si>
  <si>
    <t>доброкачественная дисплазия молочной железы</t>
  </si>
  <si>
    <t>N60</t>
  </si>
  <si>
    <t>воспалительные болезни женских тазовых органов</t>
  </si>
  <si>
    <t>N70-N77</t>
  </si>
  <si>
    <t>Прочие заболевания</t>
  </si>
  <si>
    <t>Сведения о выявленных подозрениях на наличие заболеваний (случаев)</t>
  </si>
  <si>
    <t xml:space="preserve">Таблица 6000. </t>
  </si>
  <si>
    <t xml:space="preserve">Таблица 6001. </t>
  </si>
  <si>
    <t xml:space="preserve">Имеется подозрение на ранее перенесенное нарушение мозгового кровообращения у </t>
  </si>
  <si>
    <t xml:space="preserve">человек, </t>
  </si>
  <si>
    <t xml:space="preserve">в том числе у </t>
  </si>
  <si>
    <t xml:space="preserve">мужчин, </t>
  </si>
  <si>
    <t>женщин.</t>
  </si>
  <si>
    <t>Общие результаты диспансеризации определенных групп взрослого населения</t>
  </si>
  <si>
    <t>Таблица 7000</t>
  </si>
  <si>
    <t>Результат диспансеризации определенных групп взрослого населения (далее – диспансеризация)</t>
  </si>
  <si>
    <t>Определена I группа здоровья</t>
  </si>
  <si>
    <t>Определена II группа здоровья</t>
  </si>
  <si>
    <t>Определена III группа здоровья</t>
  </si>
  <si>
    <t>Установлено диспансерное наблюдение</t>
  </si>
  <si>
    <t>Назначено лечение</t>
  </si>
  <si>
    <t>Направлено на дополнительное диагностическое исследование, не входящее в объем диспансеризации</t>
  </si>
  <si>
    <t>Направлено для получения специализированной, в том числе высокотехнологичной, медицинской помощи</t>
  </si>
  <si>
    <t>Направлено на санаторно-курортное лечение</t>
  </si>
  <si>
    <t xml:space="preserve">7001 Общее число работающих граждан, прошедших диспансеризацию </t>
  </si>
  <si>
    <t>человек.</t>
  </si>
  <si>
    <t>7002 Общее число неработающих граждан, прошедших диспансеризацию</t>
  </si>
  <si>
    <t>7003 Общее число прошедших диспансеризацию граждан, обучающихся в образовательных организациях по очной форме</t>
  </si>
  <si>
    <t xml:space="preserve">7004 Общее число прошедших диспансеризацию инвалидов Великой Отечественной войны, лиц, награжденных знаком «Жителю блокадного Ленинграда» и признанных инвалидами вследствие общего заболевания, трудового увечья и других причин (кроме лиц, инвалидность которых наступила вследствие их противоправных действий) </t>
  </si>
  <si>
    <r>
      <t>7005 Общее число прошедших диспансеризацию граждан, принадлежащих к коренным малочисленным народам Севера, Сибири и Дальнего Востока Российской Федерации</t>
    </r>
    <r>
      <rPr>
        <vertAlign val="superscript"/>
        <sz val="12"/>
        <color indexed="8"/>
        <rFont val="Times New Roman"/>
        <family val="1"/>
        <charset val="204"/>
      </rPr>
      <t xml:space="preserve"> 1)</t>
    </r>
  </si>
  <si>
    <t xml:space="preserve">7006 Общее число медицинских организаций, принимавших участие в проведении диспансеризации </t>
  </si>
  <si>
    <t xml:space="preserve">7007 Общее число мобильных медицинских бригад, принимавших участие в проведении диспансеризации </t>
  </si>
  <si>
    <t>7008 Общее число граждан, диспансеризация которых была проведена мобильными медицинскими бригадами,</t>
  </si>
  <si>
    <t>человек</t>
  </si>
  <si>
    <t xml:space="preserve">7009 Число письменных отказов от прохождения отдельных осмотров (консультаций), исследований в рамках диспансеризации </t>
  </si>
  <si>
    <t xml:space="preserve">7010 Число письменных отказов от прохождения диспансеризации в целом </t>
  </si>
  <si>
    <t xml:space="preserve">7011 Число граждан, прошедших за отчетный период первый этап диспансеризации и не завершивших второй этап диспансеризации, </t>
  </si>
  <si>
    <t xml:space="preserve">7012 Число граждан, проживающих в сельской местности, прошедших диспансеризацию в отчетном периоде, </t>
  </si>
  <si>
    <r>
      <rPr>
        <vertAlign val="superscript"/>
        <sz val="9"/>
        <color indexed="8"/>
        <rFont val="Calibri"/>
        <family val="2"/>
        <charset val="204"/>
      </rPr>
      <t xml:space="preserve">1) </t>
    </r>
    <r>
      <rPr>
        <sz val="9"/>
        <color indexed="8"/>
        <rFont val="Calibri"/>
        <family val="2"/>
        <charset val="204"/>
      </rPr>
      <t>В соответствии с распоряжением Правительства Российской Федерации от 17 апреля 2006 г. № 536-р (Собрание законодательства Российской Федерации, 2006, № 17 (2 ч.), ст. 1905).</t>
    </r>
  </si>
  <si>
    <t>1.0</t>
  </si>
  <si>
    <r>
      <t xml:space="preserve">Включено в план </t>
    </r>
    <r>
      <rPr>
        <sz val="10"/>
        <color indexed="8"/>
        <rFont val="Times New Roman"/>
        <family val="1"/>
        <charset val="204"/>
      </rPr>
      <t>проведения диспансеризации на текущий календарный год с учетом возрастной категории граждан</t>
    </r>
  </si>
  <si>
    <t xml:space="preserve">Сведения о первом этапе диспансеризации определенных групп взрослого населения </t>
  </si>
  <si>
    <t>Подстрочные таблицы:</t>
  </si>
  <si>
    <t>Таблица 1000 строка 28 (гр.11) = таблица 2000 строка 1 (гр.3)</t>
  </si>
  <si>
    <t>Таблица 2000 строка 24 (гр.4) + таблица 3000 строка 14 (гр.5) = таблица 5000 строка 52 (гр.10+гр.11+гр.12)+ таблица 6000 строка 52 (гр.10+гр.11+гр.12)</t>
  </si>
  <si>
    <t>Таблица 2000 строка 2 (гр.3) ≤ таблица 1000 строка 28 (гр.11)</t>
  </si>
  <si>
    <t>Таблица 2000 строка 3 (гр.3) ≤ таблица 1000 строка 28 (гр.11)</t>
  </si>
  <si>
    <t>Таблица 2000 строка 4 (гр.3) ≤ таблица 1000 строка 28 (гр.11)</t>
  </si>
  <si>
    <t>Таблица 2000 строка 6 (гр.3) ≤ таблица 1000 строки с 1 по 6 (гр.11) + строка 8 (гр.11) + строка 10 (гр.11) + строка 12 (гр.11) + строка 14 (гр.11) + строка 16 (гр.11) + строка 18 (гр.11) + строка 20 (гр.11) + строка 22 (гр.11) + строка 24 (гр.11) + строка 26 (гр.11)</t>
  </si>
  <si>
    <t>Таблица 2000 строка 7 (гр.3) = таблица 1000 строки с 1 по 6 (гр.11) + строка 8 (гр.11) + строка 10 (гр.11) + строка 12 (гр.11) + строка 14 (гр.11) + строка 16 (гр.11) + строка 18 (гр.11) + строка 20 (гр.11) + строка 22 (гр.11) + строка 24 (гр.11) + строка 26 (гр.11)</t>
  </si>
  <si>
    <t>Таблица 2000 строка 10 (гр.3) ≤ таблица 1000 строки с 1 по 27 (гр.8)</t>
  </si>
  <si>
    <t>Таблица 2000 строка 11 (гр.3) ≤ таблица 1000 строки с 1 по 27 (гр.8)</t>
  </si>
  <si>
    <t>Таблица 2000 строка 12 (гр.3) ≤ таблица 1000 строка 28 (гр.11)</t>
  </si>
  <si>
    <t>Таблица 2000 строка 13 (гр.3) ≤ таблица 1000 строки с 7 по 27 (гр.8)</t>
  </si>
  <si>
    <t>Таблица 2000 строка 14 (гр.3) ≤ таблица 1000 строки с 1 по 6 (гр.11) + строка 8 (гр.11) + строка 10 (гр.11) + строка 12 (гр.11) + строка 14 (гр.11) + строка 16 (гр.11) + строка 18 (гр.11) + строка 20 (гр.11) + строка 22 (гр.11) + строка 24 (гр.11) + строка 26 (гр.11)</t>
  </si>
  <si>
    <t>Таблица 2000 строка 15 (гр.3) ≤ таблица 1000 строка 7 (гр.11) + строка 9 (гр.11) + строка 11 (гр.11) + строка 13 (гр.3) + строка 15 (гр.11) + строка 17 (гр.11)</t>
  </si>
  <si>
    <t>Таблица 2000 строка 16 (гр.3) ≤ таблица 1000 строка 7 (гр.11) + строка 9 (гр.11) + строка 11 (гр.11) + строка 13 (гр.3) + строка 15 (гр.11) + строка 17 (гр.11)</t>
  </si>
  <si>
    <t>Таблица 2000 строка 17 (гр.3) ≤ таблица 1000 строка 28 (гр.11)</t>
  </si>
  <si>
    <t>Таблица 2000 строка 18 (гр.3) ≤ таблица 1000 строки с 9 по 27 (гр.11)</t>
  </si>
  <si>
    <t>Таблица 2000 строка 21 (гр.3) ≤ таблица 1000 строки с 7 по 27 (гр.11)</t>
  </si>
  <si>
    <t>Таблица 2000 строка 6 (гр. 4) = таблица 3000 строка 7 (гр.3)</t>
  </si>
  <si>
    <t>строка 1 (гр.10 ) ≥ сумма строк с 2 по 3 (гр.10)</t>
  </si>
  <si>
    <t>строка 1 (гр.11 ) ≥ сумма строк с 2 по 3 (гр.11)</t>
  </si>
  <si>
    <t>строка 1 (гр.12 ) ≥ сумма строк с 2 по 3 (гр.12)</t>
  </si>
  <si>
    <t>строка 3 (гр.10 ) ≥ строка 4 (гр.10)</t>
  </si>
  <si>
    <t>строка 3 (гр.11 ) ≥ строка 4 (гр.11)</t>
  </si>
  <si>
    <t>строка 3 (гр.12 ) ≥ строка 4 (гр.12)</t>
  </si>
  <si>
    <t>строка 4 (гр.10) ≥ сумма строк с 5 по 16 (гр. 10)</t>
  </si>
  <si>
    <t>строка 4 (гр.11) ≥ сумма строк с 5 по 16 (гр. 11)</t>
  </si>
  <si>
    <t>строка 4 (гр.12) ≥ сумма строк с 5 по 16 (гр. 12)</t>
  </si>
  <si>
    <t>строка 17 (гр.10) ≥ строка 18 (гр.10)</t>
  </si>
  <si>
    <t>строка 17 (гр.11) ≥ строка 18 (гр.11)</t>
  </si>
  <si>
    <t>строка 17 (гр.12) ≥ строка 18 (гр.12)</t>
  </si>
  <si>
    <t>строка 19 (гр.10) ≥ сумма строк с 20 по 21 (гр.10)</t>
  </si>
  <si>
    <t>строка 19 (гр.11) ≥ сумма строк с 20 по 21 (гр.11)</t>
  </si>
  <si>
    <t>строка 19 (гр.12) ≥ строки с 20 по 21 (гр.12)</t>
  </si>
  <si>
    <t>строка 22 (гр.10) ≥ строка 23 (гр.10)</t>
  </si>
  <si>
    <t>строка 22 (гр.11) ≥ строка 23 (гр.11)</t>
  </si>
  <si>
    <t>строка 22 (гр.12) ≥ строка 23 (гр.12)</t>
  </si>
  <si>
    <t>строка 24 (гр.10) ≥ сумма строк с 25 по 27 (гр.10)</t>
  </si>
  <si>
    <t>строка 24 (гр.11) ≥ сумма строк с 25 по 27 (гр.11)</t>
  </si>
  <si>
    <t>строка 24 (гр.12) ≥ строки с 25 по 27 (гр.12)</t>
  </si>
  <si>
    <t>строка 28 (гр.10) ≥ строка 29(гр.10) + строка 30 (гр.10) + строка 34 (гр.10) + строка 35 (гр.10)</t>
  </si>
  <si>
    <t>строка 30 (гр.10) ≥ сумма строк с 31 по 33 (гр.10)</t>
  </si>
  <si>
    <t>строка 35 (гр.10) ≥ сумма строк с 36 по 37 (гр.10)</t>
  </si>
  <si>
    <t>строка 28 (гр.11) ≥ строка 29(гр.11) + строка 30 (гр.11) + строка 34 (гр.11) + строка 35 (гр.11)</t>
  </si>
  <si>
    <t>строка 30 (гр.11) ≥ сумма строк с 31 по 33 (гр.11)</t>
  </si>
  <si>
    <t>строка 35 (гр.11) ≥ сумма строк с 36 по 37 (гр.11)</t>
  </si>
  <si>
    <t>строка 28 (гр.12) ≥ строка 29(гр.12) + строка 30 (гр.12) + строка 34 (гр.12) + строка 35 (гр.12)</t>
  </si>
  <si>
    <t>строка 30 (гр.12) ≥ сумма строк с 31 по 33 (гр.12)</t>
  </si>
  <si>
    <t>строка 35 (гр.12) ≥ сумма строк с 36 по 37 (гр.12)</t>
  </si>
  <si>
    <t>строка 38 (гр.10) ≥ сумма строк с 39 по 41 (гр.10)</t>
  </si>
  <si>
    <t>строка 38 (гр.11) ≥ сумма строк с 39 по 41 (гр.11)</t>
  </si>
  <si>
    <t>строка 38 (гр.12) ≥ сумма строк с 39 по 41 (гр.12)</t>
  </si>
  <si>
    <t>строка 42 (гр.10) ≥ сумма строк с 43 по 46 (гр.10)</t>
  </si>
  <si>
    <t>строка 42 (гр.11) ≥ сумма строк с 43 по 46 (гр.11)</t>
  </si>
  <si>
    <t>строка 42 (гр.12) ≥ сумма строк с 43 по 46 (гр.12)</t>
  </si>
  <si>
    <t>строка 47 (гр.10) ≥ сумма строк с 48 по 50 (гр.10)</t>
  </si>
  <si>
    <t>строка 47 (гр.11) ≥ сумма строк с 48 по 50 (гр.11)</t>
  </si>
  <si>
    <t>строка 47 (гр.12) ≥ сумма строк с 48 по 50 (гр.12)</t>
  </si>
  <si>
    <t>Таблица 7000 строка 1 (гр.3+ гр.6) + строка 2 (гр.3 + гр.6) + строка 3 (гр.3+ гр.6) = таблица 1000 строки с 1 по 6 (гр.11)</t>
  </si>
  <si>
    <t>Таблица 7000 строка 1 (гр.4 + гр.7) + строка 2 (гр.4 + гр.7) + строка 3 (гр.4+ гр.7) = таблица 1000 строки с 7 по 14 (гр.11)</t>
  </si>
  <si>
    <t>Таблица 7000 строка 1 (гр.5 + гр.8) + строка 2 (гр.5 + гр.8) + строка 3 (гр.5+ гр.8) = таблица 1000 строки с15 по 27 (гр.11)</t>
  </si>
  <si>
    <t>Таблица 7000 строка 1 (с гр.3 по гр.8) + строка 2 (с гр.3 по гр.8) + строка 3 (с гр.3 по гр.8) = таблица 1000 строка 28 (гр.11)</t>
  </si>
  <si>
    <t>7003≤7002</t>
  </si>
  <si>
    <t>7004≤7002</t>
  </si>
  <si>
    <t>7011 = таблица 3000 строка 11 (гр.3)-строка 11 (гр.4)</t>
  </si>
  <si>
    <t>7012 ≤ таблица 1000 строка 28 (гр.11)</t>
  </si>
  <si>
    <t>Таблица 2000 строка 19 (гр.3) ≤ таблица 1000 строки с 11 по 27 (гр. 5)</t>
  </si>
  <si>
    <t>Таблица 2000 строка 20 (гр.3) ≤ таблица 1000 строка 7 (гр.11) + строка 9 (гр.11) + строка 11 (гр.11) + строка 13 (гр.3) + строка 15 (гр.11) + строка 17 (гр.11) + строка 19 (гр.11) + строка 21 (гр.11) + строка 23 (гр.11) + строка 25 (гр.11) + строка 27 (гр.11)</t>
  </si>
  <si>
    <t>Таблица 4000 строка 1 (гр.9 + гр.10 + гр.11) ≤ таблица 2000 строка 4 (гр.4)</t>
  </si>
  <si>
    <t>Таблица 4000 строка 3 (гр.9 + гр.10 + гр.11) = таблица 2000 строка 7 (гр.4)</t>
  </si>
  <si>
    <t>Таблица 5000:</t>
  </si>
  <si>
    <t>Таблица 6000:</t>
  </si>
  <si>
    <t>7001+7002 = таблица 1000 строка 28 (гр.11)</t>
  </si>
  <si>
    <t>Контроль заполнения таблиц формы №131/0</t>
  </si>
  <si>
    <t>Таблица 2000 строка 22 (гр.3) ≥ таблица 1000 строка 11 (гр.11) + строка 13 (гр.3) + строка 15 (гр.11) + строка 17 (гр.11)</t>
  </si>
  <si>
    <t>Таблица 2000 строка 8 (гр.3) ≤ таблица 1000 строки с 1 по 15 (гр.11)</t>
  </si>
  <si>
    <t>Таблица 2000 строка 4 (гр. 4) = таблица 5000 строка 29 (гр.10+гр.11+гр.12)+ таблица 6000 строка 29 (гр.10+гр.11+гр.12)</t>
  </si>
  <si>
    <t>Таблица 2000 строка 3 (гр. 4) = таблица 5000 строка 21 (гр.10+гр.11+гр.12)+ таблица 6000 строка 21 (гр.10+гр.11+гр.12)</t>
  </si>
  <si>
    <t>Таблица 2000 строка 7 (гр. 4) = таблица 5000 строка 20 (гр.10+гр.11+гр.12)+ таблица 6000 строка 20 (гр.10+гр.11+гр.12) - таблица 3000 строка 9 гр. 5</t>
  </si>
  <si>
    <t xml:space="preserve">Таблица 4000 строка 9 (гр.9 + гр.10 + гр.11) = таблица 5000 строка 21 (гр.10+гр.11+гр.12) +  таблица 6000 строка 21 (гр.10+гр.11+гр.12) </t>
  </si>
  <si>
    <t>Среднероссийские данные</t>
  </si>
  <si>
    <t>Фактические данные ЛПУ</t>
  </si>
  <si>
    <t>Выявляемость факторов риска</t>
  </si>
  <si>
    <t>Выявляемость заболеваний (на 1000 населения)</t>
  </si>
  <si>
    <t>Население</t>
  </si>
  <si>
    <t>АО</t>
  </si>
  <si>
    <t>РФ</t>
  </si>
  <si>
    <t>Доля (%)</t>
  </si>
  <si>
    <t>-</t>
  </si>
  <si>
    <t>Оба пола</t>
  </si>
  <si>
    <t>Среднероссийские данные на 01.09.2013</t>
  </si>
  <si>
    <t>Сведения о выявленных  прочих заболеваниях (случаев)</t>
  </si>
  <si>
    <t>Болезни костно-мышечной системы</t>
  </si>
  <si>
    <t>M00-M99</t>
  </si>
  <si>
    <t>Другие болезни кожи и подкожной клетчатки</t>
  </si>
  <si>
    <t>L00-L99</t>
  </si>
  <si>
    <t>Приложение № 4</t>
  </si>
  <si>
    <t>к приказу Министерства здравоохранения</t>
  </si>
  <si>
    <t>Российской Федерации</t>
  </si>
  <si>
    <t>от «___» _____________2013 г. № ____</t>
  </si>
  <si>
    <t>Представляют</t>
  </si>
  <si>
    <t>Сроки представления</t>
  </si>
  <si>
    <t xml:space="preserve">Отчетная форма № 131/о
Утверждена приказом
Минздрава России
от ________________ № ______
ежемесячная
</t>
  </si>
  <si>
    <t>медицинские организации, которые проводят диспансеризацию определенных групп взрослого населения,</t>
  </si>
  <si>
    <t>10 число месяца, следующего за отчетным</t>
  </si>
  <si>
    <t>– в орган исполнительной власти субъекта Российской Федерации в сфере охраны здоровья граждан;</t>
  </si>
  <si>
    <t>орган исполнительной власти субъекта Российской Федерации в сфере охраны здоровья граждан</t>
  </si>
  <si>
    <t>15 число месяца, следующего за отчетным</t>
  </si>
  <si>
    <t>– в Министерство здравоохранения Российской Федерации</t>
  </si>
  <si>
    <t>Сведения о диспансеризации определенных групп взрослого населения</t>
  </si>
  <si>
    <t xml:space="preserve">Наименование отчитывающейся медицинской организации (органа исполнительной власти субъекта Российской Федерации в сфере охраны здоровья граждан) </t>
  </si>
  <si>
    <t>Государственное бюджетное учреждение здравоохранения Астраханской области "Городская поликлиника № 10"</t>
  </si>
  <si>
    <t>Почтовый адрес:</t>
  </si>
  <si>
    <t>414013 г. Астрахань, ул. Силикатная, 26</t>
  </si>
  <si>
    <t>Код формы по ОКУД</t>
  </si>
  <si>
    <t>Код отчитывающейся медицинской организации (органа исполнительной власти субъекта Российской Федерации в сфере охраны здоровья граждан) по ОКПО</t>
  </si>
  <si>
    <t>Вид деятельности по ОКВЭД</t>
  </si>
  <si>
    <t>Код территории по ОКАТО</t>
  </si>
  <si>
    <t>Код министерства (ведомства), органа управления по ОКОГУ</t>
  </si>
  <si>
    <t>Z</t>
  </si>
</sst>
</file>

<file path=xl/styles.xml><?xml version="1.0" encoding="utf-8"?>
<styleSheet xmlns="http://schemas.openxmlformats.org/spreadsheetml/2006/main">
  <numFmts count="1">
    <numFmt numFmtId="164" formatCode="0.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vertAlign val="superscript"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 tint="0.24997711111789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2" fillId="0" borderId="0"/>
    <xf numFmtId="0" fontId="1" fillId="0" borderId="0"/>
  </cellStyleXfs>
  <cellXfs count="432">
    <xf numFmtId="0" fontId="0" fillId="0" borderId="0" xfId="0"/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4" borderId="1" xfId="0" applyFont="1" applyFill="1" applyBorder="1" applyAlignment="1">
      <alignment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center" wrapText="1"/>
    </xf>
    <xf numFmtId="0" fontId="8" fillId="4" borderId="13" xfId="0" applyFont="1" applyFill="1" applyBorder="1" applyAlignment="1">
      <alignment vertical="top" wrapText="1"/>
    </xf>
    <xf numFmtId="0" fontId="12" fillId="4" borderId="1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top" wrapText="1"/>
    </xf>
    <xf numFmtId="0" fontId="12" fillId="4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12" fillId="0" borderId="8" xfId="0" applyFont="1" applyBorder="1" applyAlignment="1">
      <alignment horizontal="center" vertical="center" wrapText="1"/>
    </xf>
    <xf numFmtId="0" fontId="8" fillId="0" borderId="0" xfId="0" applyFont="1"/>
    <xf numFmtId="0" fontId="11" fillId="0" borderId="0" xfId="0" applyFont="1"/>
    <xf numFmtId="0" fontId="8" fillId="2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0" fontId="9" fillId="4" borderId="12" xfId="0" applyFont="1" applyFill="1" applyBorder="1" applyAlignment="1">
      <alignment horizontal="center" vertical="top" wrapText="1"/>
    </xf>
    <xf numFmtId="1" fontId="8" fillId="4" borderId="14" xfId="0" applyNumberFormat="1" applyFont="1" applyFill="1" applyBorder="1" applyAlignment="1">
      <alignment horizontal="center" vertical="center" wrapText="1"/>
    </xf>
    <xf numFmtId="1" fontId="8" fillId="4" borderId="15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/>
    </xf>
    <xf numFmtId="1" fontId="8" fillId="4" borderId="5" xfId="0" applyNumberFormat="1" applyFont="1" applyFill="1" applyBorder="1" applyAlignment="1">
      <alignment horizontal="center" vertical="center" wrapText="1"/>
    </xf>
    <xf numFmtId="1" fontId="8" fillId="4" borderId="6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" fontId="8" fillId="4" borderId="20" xfId="0" applyNumberFormat="1" applyFont="1" applyFill="1" applyBorder="1" applyAlignment="1">
      <alignment horizontal="center" vertical="center" wrapText="1"/>
    </xf>
    <xf numFmtId="1" fontId="8" fillId="4" borderId="23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1" fontId="8" fillId="3" borderId="8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 indent="2"/>
    </xf>
    <xf numFmtId="0" fontId="15" fillId="0" borderId="4" xfId="0" applyFont="1" applyBorder="1" applyAlignment="1">
      <alignment horizontal="left" wrapText="1" indent="2"/>
    </xf>
    <xf numFmtId="0" fontId="15" fillId="0" borderId="24" xfId="0" applyFont="1" applyFill="1" applyBorder="1" applyAlignment="1">
      <alignment horizontal="left" wrapText="1" indent="2"/>
    </xf>
    <xf numFmtId="0" fontId="15" fillId="0" borderId="13" xfId="0" applyFont="1" applyBorder="1" applyAlignment="1">
      <alignment horizontal="left" wrapText="1" indent="4"/>
    </xf>
    <xf numFmtId="0" fontId="15" fillId="0" borderId="4" xfId="0" applyFont="1" applyBorder="1" applyAlignment="1">
      <alignment horizontal="left" wrapText="1" indent="4"/>
    </xf>
    <xf numFmtId="0" fontId="15" fillId="0" borderId="24" xfId="0" applyFont="1" applyFill="1" applyBorder="1" applyAlignment="1">
      <alignment horizontal="left" wrapText="1" indent="4"/>
    </xf>
    <xf numFmtId="0" fontId="15" fillId="0" borderId="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wrapText="1" indent="7"/>
    </xf>
    <xf numFmtId="0" fontId="15" fillId="0" borderId="13" xfId="0" applyFont="1" applyBorder="1" applyAlignment="1">
      <alignment horizontal="left" wrapText="1" indent="3"/>
    </xf>
    <xf numFmtId="0" fontId="15" fillId="0" borderId="4" xfId="0" applyFont="1" applyBorder="1" applyAlignment="1">
      <alignment horizontal="left" wrapText="1" indent="3"/>
    </xf>
    <xf numFmtId="0" fontId="15" fillId="0" borderId="24" xfId="0" applyFont="1" applyFill="1" applyBorder="1" applyAlignment="1">
      <alignment horizontal="left" wrapText="1" indent="3"/>
    </xf>
    <xf numFmtId="0" fontId="15" fillId="0" borderId="19" xfId="0" applyFont="1" applyFill="1" applyBorder="1" applyAlignment="1">
      <alignment horizontal="left" wrapText="1" indent="2"/>
    </xf>
    <xf numFmtId="0" fontId="15" fillId="0" borderId="19" xfId="0" applyFont="1" applyBorder="1" applyAlignment="1">
      <alignment wrapText="1"/>
    </xf>
    <xf numFmtId="1" fontId="8" fillId="4" borderId="0" xfId="0" applyNumberFormat="1" applyFont="1" applyFill="1" applyAlignment="1">
      <alignment horizontal="center" vertical="center"/>
    </xf>
    <xf numFmtId="1" fontId="8" fillId="2" borderId="26" xfId="0" applyNumberFormat="1" applyFont="1" applyFill="1" applyBorder="1" applyAlignment="1">
      <alignment horizontal="center" vertical="center"/>
    </xf>
    <xf numFmtId="1" fontId="8" fillId="3" borderId="26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/>
    <xf numFmtId="0" fontId="8" fillId="0" borderId="14" xfId="0" applyFont="1" applyBorder="1" applyAlignment="1"/>
    <xf numFmtId="0" fontId="12" fillId="0" borderId="1" xfId="0" applyFont="1" applyBorder="1" applyAlignment="1">
      <alignment wrapText="1"/>
    </xf>
    <xf numFmtId="0" fontId="12" fillId="4" borderId="13" xfId="0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4" borderId="4" xfId="0" applyFont="1" applyFill="1" applyBorder="1" applyAlignment="1">
      <alignment wrapText="1"/>
    </xf>
    <xf numFmtId="2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0" fillId="2" borderId="5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20" fillId="4" borderId="5" xfId="0" applyFont="1" applyFill="1" applyBorder="1" applyAlignment="1">
      <alignment horizontal="center" vertical="top" wrapText="1"/>
    </xf>
    <xf numFmtId="0" fontId="20" fillId="4" borderId="6" xfId="0" applyFont="1" applyFill="1" applyBorder="1" applyAlignment="1">
      <alignment horizontal="center" vertical="top" wrapText="1"/>
    </xf>
    <xf numFmtId="0" fontId="0" fillId="0" borderId="14" xfId="0" applyBorder="1"/>
    <xf numFmtId="0" fontId="22" fillId="0" borderId="0" xfId="0" applyFont="1"/>
    <xf numFmtId="0" fontId="12" fillId="0" borderId="14" xfId="0" applyFont="1" applyBorder="1" applyAlignment="1">
      <alignment horizontal="justify" vertical="center"/>
    </xf>
    <xf numFmtId="0" fontId="2" fillId="0" borderId="29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5" borderId="14" xfId="0" applyFont="1" applyFill="1" applyBorder="1" applyAlignment="1">
      <alignment horizontal="justify" vertical="center"/>
    </xf>
    <xf numFmtId="0" fontId="12" fillId="0" borderId="14" xfId="0" applyFont="1" applyBorder="1" applyAlignment="1">
      <alignment horizontal="center" vertical="center" wrapText="1"/>
    </xf>
    <xf numFmtId="0" fontId="0" fillId="5" borderId="14" xfId="0" applyFill="1" applyBorder="1"/>
    <xf numFmtId="164" fontId="8" fillId="4" borderId="2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8" fillId="4" borderId="14" xfId="0" applyNumberFormat="1" applyFont="1" applyFill="1" applyBorder="1" applyAlignment="1">
      <alignment horizontal="center" vertical="center" wrapText="1"/>
    </xf>
    <xf numFmtId="164" fontId="8" fillId="4" borderId="15" xfId="0" applyNumberFormat="1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64" fontId="8" fillId="4" borderId="14" xfId="0" applyNumberFormat="1" applyFont="1" applyFill="1" applyBorder="1" applyAlignment="1">
      <alignment horizontal="center" vertical="center" wrapText="1"/>
    </xf>
    <xf numFmtId="164" fontId="8" fillId="4" borderId="15" xfId="0" applyNumberFormat="1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64" fontId="8" fillId="4" borderId="13" xfId="0" applyNumberFormat="1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top" wrapText="1"/>
    </xf>
    <xf numFmtId="0" fontId="9" fillId="4" borderId="30" xfId="0" applyFont="1" applyFill="1" applyBorder="1" applyAlignment="1">
      <alignment horizontal="center" vertical="top" wrapText="1"/>
    </xf>
    <xf numFmtId="0" fontId="9" fillId="4" borderId="31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top" wrapText="1"/>
    </xf>
    <xf numFmtId="0" fontId="9" fillId="4" borderId="25" xfId="0" applyFont="1" applyFill="1" applyBorder="1" applyAlignment="1">
      <alignment horizontal="center" vertical="top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 wrapText="1"/>
    </xf>
    <xf numFmtId="164" fontId="8" fillId="0" borderId="1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164" fontId="8" fillId="4" borderId="13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1" fontId="24" fillId="4" borderId="42" xfId="0" applyNumberFormat="1" applyFont="1" applyFill="1" applyBorder="1" applyAlignment="1">
      <alignment horizontal="center" vertical="top" wrapText="1"/>
    </xf>
    <xf numFmtId="1" fontId="24" fillId="4" borderId="30" xfId="0" applyNumberFormat="1" applyFont="1" applyFill="1" applyBorder="1" applyAlignment="1">
      <alignment horizontal="center" vertical="top" wrapText="1"/>
    </xf>
    <xf numFmtId="1" fontId="24" fillId="4" borderId="3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5" fillId="2" borderId="8" xfId="0" applyFont="1" applyFill="1" applyBorder="1" applyAlignment="1">
      <alignment horizontal="center" vertical="top" wrapText="1"/>
    </xf>
    <xf numFmtId="0" fontId="25" fillId="3" borderId="8" xfId="0" applyFont="1" applyFill="1" applyBorder="1" applyAlignment="1">
      <alignment horizontal="center" vertical="top" wrapText="1"/>
    </xf>
    <xf numFmtId="0" fontId="25" fillId="4" borderId="8" xfId="0" applyFont="1" applyFill="1" applyBorder="1" applyAlignment="1">
      <alignment horizontal="center" vertical="top" wrapText="1"/>
    </xf>
    <xf numFmtId="0" fontId="25" fillId="4" borderId="9" xfId="0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 applyProtection="1">
      <alignment horizontal="center" vertical="top" wrapText="1"/>
      <protection locked="0"/>
    </xf>
    <xf numFmtId="1" fontId="4" fillId="3" borderId="2" xfId="0" applyNumberFormat="1" applyFont="1" applyFill="1" applyBorder="1" applyAlignment="1" applyProtection="1">
      <alignment horizontal="center" vertical="top" wrapText="1"/>
      <protection locked="0"/>
    </xf>
    <xf numFmtId="1" fontId="4" fillId="4" borderId="14" xfId="0" applyNumberFormat="1" applyFont="1" applyFill="1" applyBorder="1" applyAlignment="1" applyProtection="1">
      <alignment horizontal="center" vertical="top" wrapText="1"/>
      <protection locked="0"/>
    </xf>
    <xf numFmtId="1" fontId="4" fillId="2" borderId="14" xfId="0" applyNumberFormat="1" applyFont="1" applyFill="1" applyBorder="1" applyAlignment="1" applyProtection="1">
      <alignment horizontal="center" vertical="top" wrapText="1"/>
      <protection locked="0"/>
    </xf>
    <xf numFmtId="1" fontId="4" fillId="3" borderId="14" xfId="0" applyNumberFormat="1" applyFont="1" applyFill="1" applyBorder="1" applyAlignment="1" applyProtection="1">
      <alignment horizontal="center" vertical="top" wrapText="1"/>
      <protection locked="0"/>
    </xf>
    <xf numFmtId="1" fontId="4" fillId="2" borderId="5" xfId="0" applyNumberFormat="1" applyFont="1" applyFill="1" applyBorder="1" applyAlignment="1" applyProtection="1">
      <alignment horizontal="center" vertical="top" wrapText="1"/>
      <protection locked="0"/>
    </xf>
    <xf numFmtId="1" fontId="4" fillId="3" borderId="5" xfId="0" applyNumberFormat="1" applyFont="1" applyFill="1" applyBorder="1" applyAlignment="1" applyProtection="1">
      <alignment horizontal="center" vertical="top" wrapText="1"/>
      <protection locked="0"/>
    </xf>
    <xf numFmtId="1" fontId="25" fillId="4" borderId="2" xfId="0" applyNumberFormat="1" applyFont="1" applyFill="1" applyBorder="1" applyAlignment="1">
      <alignment horizontal="center" vertical="top" wrapText="1"/>
    </xf>
    <xf numFmtId="0" fontId="25" fillId="4" borderId="2" xfId="0" applyFont="1" applyFill="1" applyBorder="1" applyAlignment="1">
      <alignment horizontal="center" vertical="top" wrapText="1"/>
    </xf>
    <xf numFmtId="1" fontId="25" fillId="4" borderId="3" xfId="0" applyNumberFormat="1" applyFont="1" applyFill="1" applyBorder="1" applyAlignment="1">
      <alignment horizontal="center" vertical="top" wrapText="1"/>
    </xf>
    <xf numFmtId="1" fontId="25" fillId="4" borderId="14" xfId="0" applyNumberFormat="1" applyFont="1" applyFill="1" applyBorder="1" applyAlignment="1">
      <alignment horizontal="center" vertical="top" wrapText="1"/>
    </xf>
    <xf numFmtId="0" fontId="25" fillId="4" borderId="14" xfId="0" applyFont="1" applyFill="1" applyBorder="1" applyAlignment="1">
      <alignment horizontal="center" vertical="top" wrapText="1"/>
    </xf>
    <xf numFmtId="0" fontId="25" fillId="4" borderId="15" xfId="0" applyFont="1" applyFill="1" applyBorder="1" applyAlignment="1">
      <alignment horizontal="center" vertical="top" wrapText="1"/>
    </xf>
    <xf numFmtId="1" fontId="25" fillId="4" borderId="5" xfId="0" applyNumberFormat="1" applyFont="1" applyFill="1" applyBorder="1" applyAlignment="1">
      <alignment horizontal="center" vertical="top" wrapText="1"/>
    </xf>
    <xf numFmtId="0" fontId="25" fillId="4" borderId="5" xfId="0" applyFont="1" applyFill="1" applyBorder="1" applyAlignment="1">
      <alignment horizontal="center" vertical="top" wrapText="1"/>
    </xf>
    <xf numFmtId="0" fontId="25" fillId="4" borderId="6" xfId="0" applyFont="1" applyFill="1" applyBorder="1" applyAlignment="1">
      <alignment horizontal="center" vertical="top" wrapText="1"/>
    </xf>
    <xf numFmtId="1" fontId="8" fillId="0" borderId="14" xfId="0" applyNumberFormat="1" applyFont="1" applyBorder="1" applyAlignment="1" applyProtection="1">
      <alignment horizontal="center" vertical="center" wrapText="1"/>
      <protection locked="0"/>
    </xf>
    <xf numFmtId="1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4" xfId="0" applyNumberFormat="1" applyFont="1" applyBorder="1" applyAlignment="1" applyProtection="1">
      <alignment horizontal="center" vertical="center" wrapText="1"/>
      <protection locked="0"/>
    </xf>
    <xf numFmtId="1" fontId="10" fillId="6" borderId="14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5" xfId="0" applyNumberFormat="1" applyFont="1" applyBorder="1" applyAlignment="1" applyProtection="1">
      <alignment horizontal="center" vertical="center" wrapText="1"/>
      <protection locked="0"/>
    </xf>
    <xf numFmtId="1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5" xfId="0" applyNumberFormat="1" applyFont="1" applyBorder="1" applyAlignment="1" applyProtection="1">
      <alignment horizontal="center" vertical="center" wrapText="1"/>
      <protection locked="0"/>
    </xf>
    <xf numFmtId="1" fontId="10" fillId="4" borderId="15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5" xfId="0" applyNumberFormat="1" applyFont="1" applyBorder="1" applyAlignment="1" applyProtection="1">
      <alignment horizontal="center" vertical="center" wrapText="1"/>
      <protection locked="0"/>
    </xf>
    <xf numFmtId="1" fontId="10" fillId="6" borderId="15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6" xfId="0" applyNumberFormat="1" applyFont="1" applyBorder="1" applyAlignment="1" applyProtection="1">
      <alignment horizontal="center" vertical="center" wrapText="1"/>
      <protection locked="0"/>
    </xf>
    <xf numFmtId="1" fontId="26" fillId="0" borderId="8" xfId="0" applyNumberFormat="1" applyFont="1" applyBorder="1" applyAlignment="1">
      <alignment horizontal="center" vertical="center" wrapText="1"/>
    </xf>
    <xf numFmtId="1" fontId="26" fillId="0" borderId="9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1" fontId="13" fillId="0" borderId="8" xfId="0" applyNumberFormat="1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 wrapText="1"/>
    </xf>
    <xf numFmtId="1" fontId="27" fillId="4" borderId="14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164" fontId="0" fillId="5" borderId="13" xfId="0" applyNumberFormat="1" applyFill="1" applyBorder="1" applyAlignment="1">
      <alignment horizontal="center" vertical="center"/>
    </xf>
    <xf numFmtId="164" fontId="0" fillId="5" borderId="15" xfId="0" applyNumberFormat="1" applyFill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1" fontId="28" fillId="7" borderId="2" xfId="0" applyNumberFormat="1" applyFont="1" applyFill="1" applyBorder="1" applyAlignment="1" applyProtection="1">
      <alignment horizontal="center" vertical="top" wrapText="1"/>
      <protection locked="0"/>
    </xf>
    <xf numFmtId="1" fontId="28" fillId="8" borderId="14" xfId="0" applyNumberFormat="1" applyFont="1" applyFill="1" applyBorder="1" applyAlignment="1" applyProtection="1">
      <alignment horizontal="center" vertical="top" wrapText="1"/>
      <protection locked="0"/>
    </xf>
    <xf numFmtId="1" fontId="28" fillId="7" borderId="14" xfId="0" applyNumberFormat="1" applyFont="1" applyFill="1" applyBorder="1" applyAlignment="1" applyProtection="1">
      <alignment horizontal="center" vertical="top" wrapText="1"/>
      <protection locked="0"/>
    </xf>
    <xf numFmtId="1" fontId="28" fillId="7" borderId="5" xfId="0" applyNumberFormat="1" applyFont="1" applyFill="1" applyBorder="1" applyAlignment="1" applyProtection="1">
      <alignment horizontal="center" vertical="top" wrapText="1"/>
      <protection locked="0"/>
    </xf>
    <xf numFmtId="1" fontId="28" fillId="9" borderId="2" xfId="0" applyNumberFormat="1" applyFont="1" applyFill="1" applyBorder="1" applyAlignment="1" applyProtection="1">
      <alignment horizontal="center" vertical="top" wrapText="1"/>
      <protection locked="0"/>
    </xf>
    <xf numFmtId="1" fontId="28" fillId="9" borderId="14" xfId="0" applyNumberFormat="1" applyFont="1" applyFill="1" applyBorder="1" applyAlignment="1" applyProtection="1">
      <alignment horizontal="center" vertical="top" wrapText="1"/>
      <protection locked="0"/>
    </xf>
    <xf numFmtId="1" fontId="28" fillId="9" borderId="5" xfId="0" applyNumberFormat="1" applyFont="1" applyFill="1" applyBorder="1" applyAlignment="1" applyProtection="1">
      <alignment horizontal="center" vertical="top" wrapText="1"/>
      <protection locked="0"/>
    </xf>
    <xf numFmtId="1" fontId="28" fillId="7" borderId="2" xfId="0" applyNumberFormat="1" applyFont="1" applyFill="1" applyBorder="1" applyAlignment="1" applyProtection="1">
      <alignment horizontal="center" vertical="center" wrapText="1"/>
      <protection locked="0"/>
    </xf>
    <xf numFmtId="1" fontId="28" fillId="9" borderId="2" xfId="0" applyNumberFormat="1" applyFont="1" applyFill="1" applyBorder="1" applyAlignment="1" applyProtection="1">
      <alignment horizontal="center" vertical="center" wrapText="1"/>
      <protection locked="0"/>
    </xf>
    <xf numFmtId="1" fontId="28" fillId="7" borderId="14" xfId="0" applyNumberFormat="1" applyFont="1" applyFill="1" applyBorder="1" applyAlignment="1" applyProtection="1">
      <alignment horizontal="center" vertical="center" wrapText="1"/>
      <protection locked="0"/>
    </xf>
    <xf numFmtId="1" fontId="28" fillId="9" borderId="14" xfId="0" applyNumberFormat="1" applyFont="1" applyFill="1" applyBorder="1" applyAlignment="1" applyProtection="1">
      <alignment horizontal="center" vertical="center" wrapText="1"/>
      <protection locked="0"/>
    </xf>
    <xf numFmtId="1" fontId="29" fillId="8" borderId="14" xfId="0" applyNumberFormat="1" applyFont="1" applyFill="1" applyBorder="1" applyAlignment="1" applyProtection="1">
      <alignment horizontal="center" vertical="center" wrapText="1"/>
      <protection locked="0"/>
    </xf>
    <xf numFmtId="1" fontId="28" fillId="7" borderId="5" xfId="0" applyNumberFormat="1" applyFont="1" applyFill="1" applyBorder="1" applyAlignment="1" applyProtection="1">
      <alignment horizontal="center" vertical="center" wrapText="1"/>
      <protection locked="0"/>
    </xf>
    <xf numFmtId="1" fontId="28" fillId="9" borderId="5" xfId="0" applyNumberFormat="1" applyFont="1" applyFill="1" applyBorder="1" applyAlignment="1" applyProtection="1">
      <alignment horizontal="center" vertical="center" wrapText="1"/>
      <protection locked="0"/>
    </xf>
    <xf numFmtId="1" fontId="29" fillId="8" borderId="5" xfId="0" applyNumberFormat="1" applyFont="1" applyFill="1" applyBorder="1" applyAlignment="1" applyProtection="1">
      <alignment horizontal="center" vertical="center" wrapText="1"/>
      <protection locked="0"/>
    </xf>
    <xf numFmtId="1" fontId="28" fillId="7" borderId="20" xfId="0" applyNumberFormat="1" applyFont="1" applyFill="1" applyBorder="1" applyAlignment="1" applyProtection="1">
      <alignment horizontal="center" vertical="center" wrapText="1"/>
      <protection locked="0"/>
    </xf>
    <xf numFmtId="1" fontId="28" fillId="9" borderId="20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30" fillId="7" borderId="2" xfId="0" applyNumberFormat="1" applyFont="1" applyFill="1" applyBorder="1" applyAlignment="1" applyProtection="1">
      <alignment horizontal="center" vertical="center" wrapText="1"/>
      <protection locked="0"/>
    </xf>
    <xf numFmtId="1" fontId="30" fillId="9" borderId="2" xfId="0" applyNumberFormat="1" applyFont="1" applyFill="1" applyBorder="1" applyAlignment="1" applyProtection="1">
      <alignment horizontal="center" vertical="center" wrapText="1"/>
      <protection locked="0"/>
    </xf>
    <xf numFmtId="1" fontId="30" fillId="9" borderId="3" xfId="0" applyNumberFormat="1" applyFont="1" applyFill="1" applyBorder="1" applyAlignment="1" applyProtection="1">
      <alignment horizontal="center" vertical="center" wrapText="1"/>
      <protection locked="0"/>
    </xf>
    <xf numFmtId="1" fontId="30" fillId="8" borderId="14" xfId="0" applyNumberFormat="1" applyFont="1" applyFill="1" applyBorder="1" applyAlignment="1" applyProtection="1">
      <alignment horizontal="center" vertical="center" wrapText="1"/>
      <protection locked="0"/>
    </xf>
    <xf numFmtId="1" fontId="30" fillId="8" borderId="15" xfId="0" applyNumberFormat="1" applyFont="1" applyFill="1" applyBorder="1" applyAlignment="1" applyProtection="1">
      <alignment horizontal="center" vertical="center" wrapText="1"/>
      <protection locked="0"/>
    </xf>
    <xf numFmtId="1" fontId="30" fillId="7" borderId="14" xfId="0" applyNumberFormat="1" applyFont="1" applyFill="1" applyBorder="1" applyAlignment="1" applyProtection="1">
      <alignment horizontal="center" vertical="center" wrapText="1"/>
      <protection locked="0"/>
    </xf>
    <xf numFmtId="1" fontId="30" fillId="9" borderId="14" xfId="0" applyNumberFormat="1" applyFont="1" applyFill="1" applyBorder="1" applyAlignment="1" applyProtection="1">
      <alignment horizontal="center" vertical="center" wrapText="1"/>
      <protection locked="0"/>
    </xf>
    <xf numFmtId="1" fontId="30" fillId="9" borderId="15" xfId="0" applyNumberFormat="1" applyFont="1" applyFill="1" applyBorder="1" applyAlignment="1" applyProtection="1">
      <alignment horizontal="center" vertical="center" wrapText="1"/>
      <protection locked="0"/>
    </xf>
    <xf numFmtId="1" fontId="30" fillId="8" borderId="5" xfId="0" applyNumberFormat="1" applyFont="1" applyFill="1" applyBorder="1" applyAlignment="1" applyProtection="1">
      <alignment horizontal="center" vertical="center" wrapText="1"/>
      <protection locked="0"/>
    </xf>
    <xf numFmtId="1" fontId="30" fillId="8" borderId="6" xfId="0" applyNumberFormat="1" applyFont="1" applyFill="1" applyBorder="1" applyAlignment="1" applyProtection="1">
      <alignment horizontal="center" vertical="center" wrapText="1"/>
      <protection locked="0"/>
    </xf>
    <xf numFmtId="1" fontId="30" fillId="8" borderId="14" xfId="0" applyNumberFormat="1" applyFont="1" applyFill="1" applyBorder="1" applyAlignment="1" applyProtection="1">
      <alignment horizontal="center" vertical="center"/>
      <protection locked="0"/>
    </xf>
    <xf numFmtId="1" fontId="30" fillId="0" borderId="14" xfId="0" applyNumberFormat="1" applyFont="1" applyBorder="1" applyAlignment="1" applyProtection="1">
      <alignment horizontal="center" vertical="center"/>
      <protection locked="0"/>
    </xf>
    <xf numFmtId="1" fontId="31" fillId="8" borderId="2" xfId="0" applyNumberFormat="1" applyFont="1" applyFill="1" applyBorder="1" applyAlignment="1" applyProtection="1">
      <alignment horizontal="center" vertical="top" wrapText="1"/>
      <protection locked="0"/>
    </xf>
    <xf numFmtId="1" fontId="31" fillId="8" borderId="3" xfId="0" applyNumberFormat="1" applyFont="1" applyFill="1" applyBorder="1" applyAlignment="1" applyProtection="1">
      <alignment horizontal="center" vertical="top" wrapText="1"/>
      <protection locked="0"/>
    </xf>
    <xf numFmtId="1" fontId="31" fillId="0" borderId="14" xfId="0" applyNumberFormat="1" applyFont="1" applyBorder="1" applyAlignment="1" applyProtection="1">
      <alignment horizontal="center" vertical="top" wrapText="1"/>
      <protection locked="0"/>
    </xf>
    <xf numFmtId="1" fontId="31" fillId="0" borderId="15" xfId="0" applyNumberFormat="1" applyFont="1" applyBorder="1" applyAlignment="1" applyProtection="1">
      <alignment horizontal="center" vertical="top" wrapText="1"/>
      <protection locked="0"/>
    </xf>
    <xf numFmtId="1" fontId="31" fillId="8" borderId="14" xfId="0" applyNumberFormat="1" applyFont="1" applyFill="1" applyBorder="1" applyAlignment="1" applyProtection="1">
      <alignment horizontal="center" vertical="top" wrapText="1"/>
      <protection locked="0"/>
    </xf>
    <xf numFmtId="1" fontId="31" fillId="8" borderId="15" xfId="0" applyNumberFormat="1" applyFont="1" applyFill="1" applyBorder="1" applyAlignment="1" applyProtection="1">
      <alignment horizontal="center" vertical="top" wrapText="1"/>
      <protection locked="0"/>
    </xf>
    <xf numFmtId="1" fontId="31" fillId="8" borderId="5" xfId="0" applyNumberFormat="1" applyFont="1" applyFill="1" applyBorder="1" applyAlignment="1" applyProtection="1">
      <alignment horizontal="center" vertical="top" wrapText="1"/>
      <protection locked="0"/>
    </xf>
    <xf numFmtId="1" fontId="31" fillId="8" borderId="6" xfId="0" applyNumberFormat="1" applyFont="1" applyFill="1" applyBorder="1" applyAlignment="1" applyProtection="1">
      <alignment horizontal="center" vertical="top" wrapText="1"/>
      <protection locked="0"/>
    </xf>
    <xf numFmtId="1" fontId="28" fillId="8" borderId="14" xfId="0" applyNumberFormat="1" applyFont="1" applyFill="1" applyBorder="1" applyAlignment="1" applyProtection="1">
      <alignment horizontal="center" vertical="center" wrapText="1"/>
      <protection locked="0"/>
    </xf>
    <xf numFmtId="1" fontId="28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/>
    <xf numFmtId="0" fontId="28" fillId="7" borderId="5" xfId="1" applyFont="1" applyFill="1" applyBorder="1" applyAlignment="1">
      <alignment horizontal="center" vertical="center" wrapText="1"/>
    </xf>
    <xf numFmtId="0" fontId="28" fillId="9" borderId="5" xfId="1" applyFont="1" applyFill="1" applyBorder="1" applyAlignment="1">
      <alignment horizontal="center" vertical="center" wrapText="1"/>
    </xf>
    <xf numFmtId="0" fontId="28" fillId="8" borderId="5" xfId="1" applyFont="1" applyFill="1" applyBorder="1" applyAlignment="1">
      <alignment horizontal="center" vertical="center" wrapText="1"/>
    </xf>
    <xf numFmtId="0" fontId="28" fillId="8" borderId="6" xfId="1" applyFont="1" applyFill="1" applyBorder="1" applyAlignment="1">
      <alignment horizontal="center" vertical="center" wrapText="1"/>
    </xf>
    <xf numFmtId="0" fontId="35" fillId="0" borderId="7" xfId="1" applyFont="1" applyBorder="1" applyAlignment="1">
      <alignment horizontal="center" vertical="top" wrapText="1"/>
    </xf>
    <xf numFmtId="0" fontId="35" fillId="0" borderId="8" xfId="1" applyFont="1" applyBorder="1" applyAlignment="1">
      <alignment horizontal="center" wrapText="1"/>
    </xf>
    <xf numFmtId="0" fontId="35" fillId="0" borderId="8" xfId="1" applyFont="1" applyBorder="1" applyAlignment="1">
      <alignment horizontal="center" vertical="top" wrapText="1"/>
    </xf>
    <xf numFmtId="0" fontId="35" fillId="7" borderId="8" xfId="1" applyFont="1" applyFill="1" applyBorder="1" applyAlignment="1">
      <alignment horizontal="center" vertical="top" wrapText="1"/>
    </xf>
    <xf numFmtId="0" fontId="35" fillId="9" borderId="8" xfId="1" applyFont="1" applyFill="1" applyBorder="1" applyAlignment="1">
      <alignment horizontal="center" vertical="top" wrapText="1"/>
    </xf>
    <xf numFmtId="0" fontId="35" fillId="8" borderId="8" xfId="1" applyFont="1" applyFill="1" applyBorder="1" applyAlignment="1">
      <alignment horizontal="center" vertical="top" wrapText="1"/>
    </xf>
    <xf numFmtId="0" fontId="35" fillId="8" borderId="9" xfId="1" applyFont="1" applyFill="1" applyBorder="1" applyAlignment="1">
      <alignment horizontal="center" vertical="top" wrapText="1"/>
    </xf>
    <xf numFmtId="0" fontId="28" fillId="0" borderId="19" xfId="1" applyFont="1" applyBorder="1" applyAlignment="1">
      <alignment wrapText="1"/>
    </xf>
    <xf numFmtId="0" fontId="21" fillId="0" borderId="20" xfId="1" applyFont="1" applyBorder="1" applyAlignment="1">
      <alignment horizontal="center" vertical="center" wrapText="1"/>
    </xf>
    <xf numFmtId="0" fontId="36" fillId="0" borderId="20" xfId="1" applyFont="1" applyBorder="1" applyAlignment="1">
      <alignment horizontal="center" vertical="center" wrapText="1"/>
    </xf>
    <xf numFmtId="1" fontId="28" fillId="8" borderId="20" xfId="1" applyNumberFormat="1" applyFont="1" applyFill="1" applyBorder="1" applyAlignment="1">
      <alignment horizontal="center" vertical="center" wrapText="1"/>
    </xf>
    <xf numFmtId="1" fontId="28" fillId="8" borderId="23" xfId="1" applyNumberFormat="1" applyFont="1" applyFill="1" applyBorder="1" applyAlignment="1">
      <alignment horizontal="center" vertical="center" wrapText="1"/>
    </xf>
    <xf numFmtId="0" fontId="28" fillId="0" borderId="13" xfId="1" applyFont="1" applyBorder="1" applyAlignment="1">
      <alignment horizontal="left" wrapText="1" indent="2"/>
    </xf>
    <xf numFmtId="0" fontId="21" fillId="0" borderId="14" xfId="1" applyFont="1" applyBorder="1" applyAlignment="1">
      <alignment horizontal="center" vertical="center" wrapText="1"/>
    </xf>
    <xf numFmtId="1" fontId="28" fillId="10" borderId="14" xfId="1" applyNumberFormat="1" applyFont="1" applyFill="1" applyBorder="1" applyAlignment="1">
      <alignment horizontal="center" vertical="center" wrapText="1"/>
    </xf>
    <xf numFmtId="1" fontId="28" fillId="9" borderId="14" xfId="1" applyNumberFormat="1" applyFont="1" applyFill="1" applyBorder="1" applyAlignment="1">
      <alignment horizontal="center" vertical="center" wrapText="1"/>
    </xf>
    <xf numFmtId="1" fontId="28" fillId="8" borderId="14" xfId="1" applyNumberFormat="1" applyFont="1" applyFill="1" applyBorder="1" applyAlignment="1">
      <alignment horizontal="center" vertical="center" wrapText="1"/>
    </xf>
    <xf numFmtId="1" fontId="28" fillId="8" borderId="15" xfId="1" applyNumberFormat="1" applyFont="1" applyFill="1" applyBorder="1" applyAlignment="1">
      <alignment horizontal="center" vertical="center" wrapText="1"/>
    </xf>
    <xf numFmtId="0" fontId="28" fillId="0" borderId="4" xfId="1" applyFont="1" applyBorder="1" applyAlignment="1">
      <alignment horizontal="left" wrapText="1" indent="2"/>
    </xf>
    <xf numFmtId="0" fontId="21" fillId="0" borderId="5" xfId="1" applyFont="1" applyBorder="1" applyAlignment="1">
      <alignment horizontal="center" vertical="center" wrapText="1"/>
    </xf>
    <xf numFmtId="1" fontId="28" fillId="10" borderId="5" xfId="1" applyNumberFormat="1" applyFont="1" applyFill="1" applyBorder="1" applyAlignment="1">
      <alignment horizontal="center" vertical="center" wrapText="1"/>
    </xf>
    <xf numFmtId="1" fontId="28" fillId="9" borderId="5" xfId="1" applyNumberFormat="1" applyFont="1" applyFill="1" applyBorder="1" applyAlignment="1">
      <alignment horizontal="center" vertical="center" wrapText="1"/>
    </xf>
    <xf numFmtId="1" fontId="28" fillId="8" borderId="5" xfId="1" applyNumberFormat="1" applyFont="1" applyFill="1" applyBorder="1" applyAlignment="1">
      <alignment horizontal="center" vertical="center" wrapText="1"/>
    </xf>
    <xf numFmtId="1" fontId="28" fillId="8" borderId="6" xfId="1" applyNumberFormat="1" applyFont="1" applyFill="1" applyBorder="1" applyAlignment="1">
      <alignment horizontal="center" vertical="center" wrapText="1"/>
    </xf>
    <xf numFmtId="0" fontId="30" fillId="0" borderId="0" xfId="2" applyFont="1"/>
    <xf numFmtId="0" fontId="28" fillId="0" borderId="0" xfId="2" applyFont="1" applyAlignment="1">
      <alignment horizontal="center" vertical="center"/>
    </xf>
    <xf numFmtId="0" fontId="28" fillId="0" borderId="14" xfId="2" applyFont="1" applyBorder="1" applyAlignment="1">
      <alignment vertical="top" wrapText="1"/>
    </xf>
    <xf numFmtId="0" fontId="28" fillId="0" borderId="14" xfId="2" applyFont="1" applyBorder="1" applyAlignment="1">
      <alignment horizontal="center" vertical="top" wrapText="1"/>
    </xf>
    <xf numFmtId="0" fontId="35" fillId="0" borderId="14" xfId="2" applyFont="1" applyBorder="1" applyAlignment="1">
      <alignment horizontal="center" wrapText="1"/>
    </xf>
    <xf numFmtId="0" fontId="28" fillId="8" borderId="14" xfId="2" applyFont="1" applyFill="1" applyBorder="1" applyAlignment="1">
      <alignment horizontal="center" vertical="center" wrapText="1"/>
    </xf>
    <xf numFmtId="0" fontId="37" fillId="0" borderId="0" xfId="2" applyFont="1" applyAlignment="1">
      <alignment horizontal="center"/>
    </xf>
    <xf numFmtId="0" fontId="28" fillId="0" borderId="14" xfId="2" applyFont="1" applyBorder="1" applyAlignment="1">
      <alignment vertical="top" wrapText="1"/>
    </xf>
    <xf numFmtId="0" fontId="1" fillId="0" borderId="14" xfId="2" applyBorder="1" applyAlignment="1">
      <alignment vertical="top" wrapText="1"/>
    </xf>
    <xf numFmtId="0" fontId="28" fillId="8" borderId="14" xfId="2" applyFont="1" applyFill="1" applyBorder="1" applyAlignment="1">
      <alignment horizontal="center" vertical="center" wrapText="1"/>
    </xf>
    <xf numFmtId="0" fontId="28" fillId="8" borderId="14" xfId="2" applyFont="1" applyFill="1" applyBorder="1" applyAlignment="1">
      <alignment vertical="top" wrapText="1"/>
    </xf>
    <xf numFmtId="0" fontId="1" fillId="8" borderId="14" xfId="2" applyFill="1" applyBorder="1" applyAlignment="1">
      <alignment vertical="top" wrapText="1"/>
    </xf>
    <xf numFmtId="0" fontId="28" fillId="0" borderId="14" xfId="2" applyFont="1" applyBorder="1" applyAlignment="1">
      <alignment horizontal="center" vertical="center" wrapText="1"/>
    </xf>
    <xf numFmtId="0" fontId="28" fillId="0" borderId="27" xfId="2" applyFont="1" applyBorder="1" applyAlignment="1">
      <alignment horizontal="center" vertical="center" wrapText="1"/>
    </xf>
    <xf numFmtId="0" fontId="28" fillId="0" borderId="29" xfId="2" applyFont="1" applyBorder="1" applyAlignment="1">
      <alignment horizontal="center" vertical="center" wrapText="1"/>
    </xf>
    <xf numFmtId="0" fontId="30" fillId="0" borderId="29" xfId="2" applyFont="1" applyBorder="1" applyAlignment="1">
      <alignment vertical="center" wrapText="1"/>
    </xf>
    <xf numFmtId="0" fontId="28" fillId="0" borderId="43" xfId="2" applyFont="1" applyBorder="1" applyAlignment="1">
      <alignment wrapText="1"/>
    </xf>
    <xf numFmtId="0" fontId="28" fillId="0" borderId="44" xfId="2" applyFont="1" applyBorder="1" applyAlignment="1">
      <alignment wrapText="1"/>
    </xf>
    <xf numFmtId="0" fontId="28" fillId="0" borderId="43" xfId="2" applyFont="1" applyBorder="1" applyAlignment="1">
      <alignment horizontal="center" wrapText="1"/>
    </xf>
    <xf numFmtId="0" fontId="1" fillId="0" borderId="44" xfId="2" applyBorder="1" applyAlignment="1">
      <alignment wrapText="1"/>
    </xf>
    <xf numFmtId="0" fontId="1" fillId="0" borderId="12" xfId="2" applyBorder="1" applyAlignment="1">
      <alignment wrapText="1"/>
    </xf>
    <xf numFmtId="0" fontId="1" fillId="0" borderId="10" xfId="2" applyBorder="1" applyAlignment="1">
      <alignment wrapText="1"/>
    </xf>
    <xf numFmtId="0" fontId="28" fillId="0" borderId="12" xfId="2" applyFont="1" applyBorder="1" applyAlignment="1">
      <alignment horizontal="left" wrapText="1" indent="1"/>
    </xf>
    <xf numFmtId="0" fontId="28" fillId="0" borderId="10" xfId="2" applyFont="1" applyBorder="1" applyAlignment="1">
      <alignment horizontal="left" wrapText="1" indent="1"/>
    </xf>
    <xf numFmtId="0" fontId="28" fillId="0" borderId="12" xfId="2" applyFont="1" applyBorder="1" applyAlignment="1">
      <alignment wrapText="1"/>
    </xf>
    <xf numFmtId="0" fontId="28" fillId="0" borderId="10" xfId="2" applyFont="1" applyBorder="1" applyAlignment="1">
      <alignment wrapText="1"/>
    </xf>
    <xf numFmtId="0" fontId="30" fillId="0" borderId="12" xfId="2" applyFont="1" applyBorder="1" applyAlignment="1">
      <alignment horizontal="center" vertical="center"/>
    </xf>
    <xf numFmtId="0" fontId="30" fillId="0" borderId="10" xfId="2" applyFont="1" applyBorder="1" applyAlignment="1">
      <alignment horizontal="center" vertical="center"/>
    </xf>
    <xf numFmtId="0" fontId="28" fillId="0" borderId="12" xfId="2" applyFont="1" applyBorder="1" applyAlignment="1">
      <alignment horizontal="center" wrapText="1"/>
    </xf>
    <xf numFmtId="0" fontId="1" fillId="0" borderId="10" xfId="2" applyBorder="1" applyAlignment="1">
      <alignment horizontal="center" wrapText="1"/>
    </xf>
    <xf numFmtId="0" fontId="1" fillId="0" borderId="45" xfId="2" applyBorder="1" applyAlignment="1">
      <alignment horizontal="center" wrapText="1"/>
    </xf>
    <xf numFmtId="0" fontId="1" fillId="0" borderId="46" xfId="2" applyBorder="1" applyAlignment="1">
      <alignment horizontal="center" wrapText="1"/>
    </xf>
    <xf numFmtId="0" fontId="28" fillId="0" borderId="45" xfId="2" applyFont="1" applyBorder="1" applyAlignment="1">
      <alignment horizontal="left" wrapText="1" indent="1"/>
    </xf>
    <xf numFmtId="0" fontId="28" fillId="0" borderId="46" xfId="2" applyFont="1" applyBorder="1" applyAlignment="1">
      <alignment horizontal="left" wrapText="1" indent="1"/>
    </xf>
    <xf numFmtId="0" fontId="7" fillId="0" borderId="0" xfId="0" applyFont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wrapText="1"/>
    </xf>
    <xf numFmtId="0" fontId="20" fillId="3" borderId="2" xfId="0" applyFont="1" applyFill="1" applyBorder="1" applyAlignment="1">
      <alignment horizontal="center" wrapText="1"/>
    </xf>
    <xf numFmtId="0" fontId="20" fillId="4" borderId="2" xfId="0" applyFont="1" applyFill="1" applyBorder="1" applyAlignment="1">
      <alignment horizontal="center" vertical="top" wrapText="1"/>
    </xf>
    <xf numFmtId="0" fontId="20" fillId="4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164" fontId="8" fillId="4" borderId="15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3" fillId="4" borderId="35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164" fontId="8" fillId="4" borderId="1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" fontId="28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wrapText="1"/>
    </xf>
    <xf numFmtId="1" fontId="28" fillId="7" borderId="5" xfId="0" applyNumberFormat="1" applyFont="1" applyFill="1" applyBorder="1" applyAlignment="1" applyProtection="1">
      <alignment horizontal="center" vertical="center" wrapText="1"/>
      <protection locked="0"/>
    </xf>
    <xf numFmtId="1" fontId="28" fillId="9" borderId="14" xfId="0" applyNumberFormat="1" applyFont="1" applyFill="1" applyBorder="1" applyAlignment="1" applyProtection="1">
      <alignment horizontal="center" vertical="center" wrapText="1"/>
      <protection locked="0"/>
    </xf>
    <xf numFmtId="1" fontId="8" fillId="4" borderId="14" xfId="0" applyNumberFormat="1" applyFont="1" applyFill="1" applyBorder="1" applyAlignment="1">
      <alignment horizontal="center" vertical="center" wrapText="1"/>
    </xf>
    <xf numFmtId="1" fontId="8" fillId="4" borderId="15" xfId="0" applyNumberFormat="1" applyFont="1" applyFill="1" applyBorder="1" applyAlignment="1">
      <alignment horizontal="center" vertical="center" wrapText="1"/>
    </xf>
    <xf numFmtId="1" fontId="28" fillId="9" borderId="5" xfId="0" applyNumberFormat="1" applyFont="1" applyFill="1" applyBorder="1" applyAlignment="1" applyProtection="1">
      <alignment horizontal="center" vertical="center" wrapText="1"/>
      <protection locked="0"/>
    </xf>
    <xf numFmtId="1" fontId="8" fillId="4" borderId="21" xfId="0" applyNumberFormat="1" applyFont="1" applyFill="1" applyBorder="1" applyAlignment="1">
      <alignment horizontal="center" vertical="center" wrapText="1"/>
    </xf>
    <xf numFmtId="1" fontId="8" fillId="4" borderId="20" xfId="0" applyNumberFormat="1" applyFont="1" applyFill="1" applyBorder="1" applyAlignment="1">
      <alignment horizontal="center" vertical="center" wrapText="1"/>
    </xf>
    <xf numFmtId="1" fontId="8" fillId="4" borderId="22" xfId="0" applyNumberFormat="1" applyFont="1" applyFill="1" applyBorder="1" applyAlignment="1">
      <alignment horizontal="center" vertical="center" wrapText="1"/>
    </xf>
    <xf numFmtId="1" fontId="8" fillId="4" borderId="23" xfId="0" applyNumberFormat="1" applyFont="1" applyFill="1" applyBorder="1" applyAlignment="1">
      <alignment horizontal="center" vertical="center" wrapText="1"/>
    </xf>
    <xf numFmtId="1" fontId="8" fillId="4" borderId="5" xfId="0" applyNumberFormat="1" applyFont="1" applyFill="1" applyBorder="1" applyAlignment="1">
      <alignment horizontal="center" vertical="center" wrapText="1"/>
    </xf>
    <xf numFmtId="1" fontId="8" fillId="4" borderId="6" xfId="0" applyNumberFormat="1" applyFont="1" applyFill="1" applyBorder="1" applyAlignment="1">
      <alignment horizontal="center" vertical="center" wrapText="1"/>
    </xf>
    <xf numFmtId="1" fontId="29" fillId="8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4" borderId="1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right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7" fillId="0" borderId="0" xfId="0" applyFont="1" applyAlignment="1">
      <alignment wrapText="1"/>
    </xf>
    <xf numFmtId="0" fontId="8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" fontId="28" fillId="8" borderId="15" xfId="1" applyNumberFormat="1" applyFont="1" applyFill="1" applyBorder="1" applyAlignment="1">
      <alignment horizontal="center" vertical="center" wrapText="1"/>
    </xf>
    <xf numFmtId="0" fontId="28" fillId="0" borderId="16" xfId="1" applyFont="1" applyBorder="1" applyAlignment="1">
      <alignment horizontal="center" wrapText="1"/>
    </xf>
    <xf numFmtId="0" fontId="28" fillId="0" borderId="42" xfId="1" applyFont="1" applyBorder="1" applyAlignment="1">
      <alignment horizontal="center" wrapText="1"/>
    </xf>
    <xf numFmtId="0" fontId="21" fillId="0" borderId="14" xfId="1" applyFont="1" applyBorder="1" applyAlignment="1">
      <alignment horizontal="center" vertical="center" wrapText="1"/>
    </xf>
    <xf numFmtId="1" fontId="28" fillId="7" borderId="14" xfId="1" applyNumberFormat="1" applyFont="1" applyFill="1" applyBorder="1" applyAlignment="1">
      <alignment horizontal="center" vertical="center" wrapText="1"/>
    </xf>
    <xf numFmtId="1" fontId="28" fillId="9" borderId="17" xfId="1" applyNumberFormat="1" applyFont="1" applyFill="1" applyBorder="1" applyAlignment="1">
      <alignment horizontal="center" vertical="center" wrapText="1"/>
    </xf>
    <xf numFmtId="1" fontId="28" fillId="9" borderId="30" xfId="1" applyNumberFormat="1" applyFont="1" applyFill="1" applyBorder="1" applyAlignment="1">
      <alignment horizontal="center" vertical="center" wrapText="1"/>
    </xf>
    <xf numFmtId="1" fontId="28" fillId="8" borderId="14" xfId="1" applyNumberFormat="1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28" fillId="0" borderId="4" xfId="1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8" fillId="0" borderId="5" xfId="1" applyFont="1" applyBorder="1" applyAlignment="1">
      <alignment horizontal="center" vertical="center" wrapText="1"/>
    </xf>
    <xf numFmtId="0" fontId="34" fillId="7" borderId="2" xfId="1" applyFont="1" applyFill="1" applyBorder="1" applyAlignment="1">
      <alignment horizontal="center" vertical="center" wrapText="1"/>
    </xf>
    <xf numFmtId="0" fontId="34" fillId="9" borderId="2" xfId="1" applyFont="1" applyFill="1" applyBorder="1" applyAlignment="1">
      <alignment horizontal="center" vertical="center" wrapText="1"/>
    </xf>
    <xf numFmtId="0" fontId="34" fillId="8" borderId="2" xfId="1" applyFont="1" applyFill="1" applyBorder="1" applyAlignment="1">
      <alignment horizontal="center" vertical="center" wrapText="1"/>
    </xf>
    <xf numFmtId="0" fontId="34" fillId="8" borderId="3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 Microsoft Excel" xfId="1"/>
  </cellStyles>
  <dxfs count="6"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opLeftCell="A14" workbookViewId="0">
      <selection activeCell="D4" sqref="D4"/>
    </sheetView>
  </sheetViews>
  <sheetFormatPr defaultRowHeight="15"/>
  <cols>
    <col min="1" max="1" width="21.28515625" style="303" customWidth="1"/>
    <col min="2" max="2" width="29.5703125" style="303" customWidth="1"/>
    <col min="3" max="3" width="19.5703125" style="303" customWidth="1"/>
    <col min="4" max="4" width="19.42578125" style="303" customWidth="1"/>
    <col min="5" max="5" width="35" style="303" customWidth="1"/>
    <col min="6" max="256" width="9.140625" style="303"/>
    <col min="257" max="257" width="21.28515625" style="303" customWidth="1"/>
    <col min="258" max="258" width="29.5703125" style="303" customWidth="1"/>
    <col min="259" max="259" width="19.5703125" style="303" customWidth="1"/>
    <col min="260" max="260" width="19.42578125" style="303" customWidth="1"/>
    <col min="261" max="261" width="35" style="303" customWidth="1"/>
    <col min="262" max="512" width="9.140625" style="303"/>
    <col min="513" max="513" width="21.28515625" style="303" customWidth="1"/>
    <col min="514" max="514" width="29.5703125" style="303" customWidth="1"/>
    <col min="515" max="515" width="19.5703125" style="303" customWidth="1"/>
    <col min="516" max="516" width="19.42578125" style="303" customWidth="1"/>
    <col min="517" max="517" width="35" style="303" customWidth="1"/>
    <col min="518" max="768" width="9.140625" style="303"/>
    <col min="769" max="769" width="21.28515625" style="303" customWidth="1"/>
    <col min="770" max="770" width="29.5703125" style="303" customWidth="1"/>
    <col min="771" max="771" width="19.5703125" style="303" customWidth="1"/>
    <col min="772" max="772" width="19.42578125" style="303" customWidth="1"/>
    <col min="773" max="773" width="35" style="303" customWidth="1"/>
    <col min="774" max="1024" width="9.140625" style="303"/>
    <col min="1025" max="1025" width="21.28515625" style="303" customWidth="1"/>
    <col min="1026" max="1026" width="29.5703125" style="303" customWidth="1"/>
    <col min="1027" max="1027" width="19.5703125" style="303" customWidth="1"/>
    <col min="1028" max="1028" width="19.42578125" style="303" customWidth="1"/>
    <col min="1029" max="1029" width="35" style="303" customWidth="1"/>
    <col min="1030" max="1280" width="9.140625" style="303"/>
    <col min="1281" max="1281" width="21.28515625" style="303" customWidth="1"/>
    <col min="1282" max="1282" width="29.5703125" style="303" customWidth="1"/>
    <col min="1283" max="1283" width="19.5703125" style="303" customWidth="1"/>
    <col min="1284" max="1284" width="19.42578125" style="303" customWidth="1"/>
    <col min="1285" max="1285" width="35" style="303" customWidth="1"/>
    <col min="1286" max="1536" width="9.140625" style="303"/>
    <col min="1537" max="1537" width="21.28515625" style="303" customWidth="1"/>
    <col min="1538" max="1538" width="29.5703125" style="303" customWidth="1"/>
    <col min="1539" max="1539" width="19.5703125" style="303" customWidth="1"/>
    <col min="1540" max="1540" width="19.42578125" style="303" customWidth="1"/>
    <col min="1541" max="1541" width="35" style="303" customWidth="1"/>
    <col min="1542" max="1792" width="9.140625" style="303"/>
    <col min="1793" max="1793" width="21.28515625" style="303" customWidth="1"/>
    <col min="1794" max="1794" width="29.5703125" style="303" customWidth="1"/>
    <col min="1795" max="1795" width="19.5703125" style="303" customWidth="1"/>
    <col min="1796" max="1796" width="19.42578125" style="303" customWidth="1"/>
    <col min="1797" max="1797" width="35" style="303" customWidth="1"/>
    <col min="1798" max="2048" width="9.140625" style="303"/>
    <col min="2049" max="2049" width="21.28515625" style="303" customWidth="1"/>
    <col min="2050" max="2050" width="29.5703125" style="303" customWidth="1"/>
    <col min="2051" max="2051" width="19.5703125" style="303" customWidth="1"/>
    <col min="2052" max="2052" width="19.42578125" style="303" customWidth="1"/>
    <col min="2053" max="2053" width="35" style="303" customWidth="1"/>
    <col min="2054" max="2304" width="9.140625" style="303"/>
    <col min="2305" max="2305" width="21.28515625" style="303" customWidth="1"/>
    <col min="2306" max="2306" width="29.5703125" style="303" customWidth="1"/>
    <col min="2307" max="2307" width="19.5703125" style="303" customWidth="1"/>
    <col min="2308" max="2308" width="19.42578125" style="303" customWidth="1"/>
    <col min="2309" max="2309" width="35" style="303" customWidth="1"/>
    <col min="2310" max="2560" width="9.140625" style="303"/>
    <col min="2561" max="2561" width="21.28515625" style="303" customWidth="1"/>
    <col min="2562" max="2562" width="29.5703125" style="303" customWidth="1"/>
    <col min="2563" max="2563" width="19.5703125" style="303" customWidth="1"/>
    <col min="2564" max="2564" width="19.42578125" style="303" customWidth="1"/>
    <col min="2565" max="2565" width="35" style="303" customWidth="1"/>
    <col min="2566" max="2816" width="9.140625" style="303"/>
    <col min="2817" max="2817" width="21.28515625" style="303" customWidth="1"/>
    <col min="2818" max="2818" width="29.5703125" style="303" customWidth="1"/>
    <col min="2819" max="2819" width="19.5703125" style="303" customWidth="1"/>
    <col min="2820" max="2820" width="19.42578125" style="303" customWidth="1"/>
    <col min="2821" max="2821" width="35" style="303" customWidth="1"/>
    <col min="2822" max="3072" width="9.140625" style="303"/>
    <col min="3073" max="3073" width="21.28515625" style="303" customWidth="1"/>
    <col min="3074" max="3074" width="29.5703125" style="303" customWidth="1"/>
    <col min="3075" max="3075" width="19.5703125" style="303" customWidth="1"/>
    <col min="3076" max="3076" width="19.42578125" style="303" customWidth="1"/>
    <col min="3077" max="3077" width="35" style="303" customWidth="1"/>
    <col min="3078" max="3328" width="9.140625" style="303"/>
    <col min="3329" max="3329" width="21.28515625" style="303" customWidth="1"/>
    <col min="3330" max="3330" width="29.5703125" style="303" customWidth="1"/>
    <col min="3331" max="3331" width="19.5703125" style="303" customWidth="1"/>
    <col min="3332" max="3332" width="19.42578125" style="303" customWidth="1"/>
    <col min="3333" max="3333" width="35" style="303" customWidth="1"/>
    <col min="3334" max="3584" width="9.140625" style="303"/>
    <col min="3585" max="3585" width="21.28515625" style="303" customWidth="1"/>
    <col min="3586" max="3586" width="29.5703125" style="303" customWidth="1"/>
    <col min="3587" max="3587" width="19.5703125" style="303" customWidth="1"/>
    <col min="3588" max="3588" width="19.42578125" style="303" customWidth="1"/>
    <col min="3589" max="3589" width="35" style="303" customWidth="1"/>
    <col min="3590" max="3840" width="9.140625" style="303"/>
    <col min="3841" max="3841" width="21.28515625" style="303" customWidth="1"/>
    <col min="3842" max="3842" width="29.5703125" style="303" customWidth="1"/>
    <col min="3843" max="3843" width="19.5703125" style="303" customWidth="1"/>
    <col min="3844" max="3844" width="19.42578125" style="303" customWidth="1"/>
    <col min="3845" max="3845" width="35" style="303" customWidth="1"/>
    <col min="3846" max="4096" width="9.140625" style="303"/>
    <col min="4097" max="4097" width="21.28515625" style="303" customWidth="1"/>
    <col min="4098" max="4098" width="29.5703125" style="303" customWidth="1"/>
    <col min="4099" max="4099" width="19.5703125" style="303" customWidth="1"/>
    <col min="4100" max="4100" width="19.42578125" style="303" customWidth="1"/>
    <col min="4101" max="4101" width="35" style="303" customWidth="1"/>
    <col min="4102" max="4352" width="9.140625" style="303"/>
    <col min="4353" max="4353" width="21.28515625" style="303" customWidth="1"/>
    <col min="4354" max="4354" width="29.5703125" style="303" customWidth="1"/>
    <col min="4355" max="4355" width="19.5703125" style="303" customWidth="1"/>
    <col min="4356" max="4356" width="19.42578125" style="303" customWidth="1"/>
    <col min="4357" max="4357" width="35" style="303" customWidth="1"/>
    <col min="4358" max="4608" width="9.140625" style="303"/>
    <col min="4609" max="4609" width="21.28515625" style="303" customWidth="1"/>
    <col min="4610" max="4610" width="29.5703125" style="303" customWidth="1"/>
    <col min="4611" max="4611" width="19.5703125" style="303" customWidth="1"/>
    <col min="4612" max="4612" width="19.42578125" style="303" customWidth="1"/>
    <col min="4613" max="4613" width="35" style="303" customWidth="1"/>
    <col min="4614" max="4864" width="9.140625" style="303"/>
    <col min="4865" max="4865" width="21.28515625" style="303" customWidth="1"/>
    <col min="4866" max="4866" width="29.5703125" style="303" customWidth="1"/>
    <col min="4867" max="4867" width="19.5703125" style="303" customWidth="1"/>
    <col min="4868" max="4868" width="19.42578125" style="303" customWidth="1"/>
    <col min="4869" max="4869" width="35" style="303" customWidth="1"/>
    <col min="4870" max="5120" width="9.140625" style="303"/>
    <col min="5121" max="5121" width="21.28515625" style="303" customWidth="1"/>
    <col min="5122" max="5122" width="29.5703125" style="303" customWidth="1"/>
    <col min="5123" max="5123" width="19.5703125" style="303" customWidth="1"/>
    <col min="5124" max="5124" width="19.42578125" style="303" customWidth="1"/>
    <col min="5125" max="5125" width="35" style="303" customWidth="1"/>
    <col min="5126" max="5376" width="9.140625" style="303"/>
    <col min="5377" max="5377" width="21.28515625" style="303" customWidth="1"/>
    <col min="5378" max="5378" width="29.5703125" style="303" customWidth="1"/>
    <col min="5379" max="5379" width="19.5703125" style="303" customWidth="1"/>
    <col min="5380" max="5380" width="19.42578125" style="303" customWidth="1"/>
    <col min="5381" max="5381" width="35" style="303" customWidth="1"/>
    <col min="5382" max="5632" width="9.140625" style="303"/>
    <col min="5633" max="5633" width="21.28515625" style="303" customWidth="1"/>
    <col min="5634" max="5634" width="29.5703125" style="303" customWidth="1"/>
    <col min="5635" max="5635" width="19.5703125" style="303" customWidth="1"/>
    <col min="5636" max="5636" width="19.42578125" style="303" customWidth="1"/>
    <col min="5637" max="5637" width="35" style="303" customWidth="1"/>
    <col min="5638" max="5888" width="9.140625" style="303"/>
    <col min="5889" max="5889" width="21.28515625" style="303" customWidth="1"/>
    <col min="5890" max="5890" width="29.5703125" style="303" customWidth="1"/>
    <col min="5891" max="5891" width="19.5703125" style="303" customWidth="1"/>
    <col min="5892" max="5892" width="19.42578125" style="303" customWidth="1"/>
    <col min="5893" max="5893" width="35" style="303" customWidth="1"/>
    <col min="5894" max="6144" width="9.140625" style="303"/>
    <col min="6145" max="6145" width="21.28515625" style="303" customWidth="1"/>
    <col min="6146" max="6146" width="29.5703125" style="303" customWidth="1"/>
    <col min="6147" max="6147" width="19.5703125" style="303" customWidth="1"/>
    <col min="6148" max="6148" width="19.42578125" style="303" customWidth="1"/>
    <col min="6149" max="6149" width="35" style="303" customWidth="1"/>
    <col min="6150" max="6400" width="9.140625" style="303"/>
    <col min="6401" max="6401" width="21.28515625" style="303" customWidth="1"/>
    <col min="6402" max="6402" width="29.5703125" style="303" customWidth="1"/>
    <col min="6403" max="6403" width="19.5703125" style="303" customWidth="1"/>
    <col min="6404" max="6404" width="19.42578125" style="303" customWidth="1"/>
    <col min="6405" max="6405" width="35" style="303" customWidth="1"/>
    <col min="6406" max="6656" width="9.140625" style="303"/>
    <col min="6657" max="6657" width="21.28515625" style="303" customWidth="1"/>
    <col min="6658" max="6658" width="29.5703125" style="303" customWidth="1"/>
    <col min="6659" max="6659" width="19.5703125" style="303" customWidth="1"/>
    <col min="6660" max="6660" width="19.42578125" style="303" customWidth="1"/>
    <col min="6661" max="6661" width="35" style="303" customWidth="1"/>
    <col min="6662" max="6912" width="9.140625" style="303"/>
    <col min="6913" max="6913" width="21.28515625" style="303" customWidth="1"/>
    <col min="6914" max="6914" width="29.5703125" style="303" customWidth="1"/>
    <col min="6915" max="6915" width="19.5703125" style="303" customWidth="1"/>
    <col min="6916" max="6916" width="19.42578125" style="303" customWidth="1"/>
    <col min="6917" max="6917" width="35" style="303" customWidth="1"/>
    <col min="6918" max="7168" width="9.140625" style="303"/>
    <col min="7169" max="7169" width="21.28515625" style="303" customWidth="1"/>
    <col min="7170" max="7170" width="29.5703125" style="303" customWidth="1"/>
    <col min="7171" max="7171" width="19.5703125" style="303" customWidth="1"/>
    <col min="7172" max="7172" width="19.42578125" style="303" customWidth="1"/>
    <col min="7173" max="7173" width="35" style="303" customWidth="1"/>
    <col min="7174" max="7424" width="9.140625" style="303"/>
    <col min="7425" max="7425" width="21.28515625" style="303" customWidth="1"/>
    <col min="7426" max="7426" width="29.5703125" style="303" customWidth="1"/>
    <col min="7427" max="7427" width="19.5703125" style="303" customWidth="1"/>
    <col min="7428" max="7428" width="19.42578125" style="303" customWidth="1"/>
    <col min="7429" max="7429" width="35" style="303" customWidth="1"/>
    <col min="7430" max="7680" width="9.140625" style="303"/>
    <col min="7681" max="7681" width="21.28515625" style="303" customWidth="1"/>
    <col min="7682" max="7682" width="29.5703125" style="303" customWidth="1"/>
    <col min="7683" max="7683" width="19.5703125" style="303" customWidth="1"/>
    <col min="7684" max="7684" width="19.42578125" style="303" customWidth="1"/>
    <col min="7685" max="7685" width="35" style="303" customWidth="1"/>
    <col min="7686" max="7936" width="9.140625" style="303"/>
    <col min="7937" max="7937" width="21.28515625" style="303" customWidth="1"/>
    <col min="7938" max="7938" width="29.5703125" style="303" customWidth="1"/>
    <col min="7939" max="7939" width="19.5703125" style="303" customWidth="1"/>
    <col min="7940" max="7940" width="19.42578125" style="303" customWidth="1"/>
    <col min="7941" max="7941" width="35" style="303" customWidth="1"/>
    <col min="7942" max="8192" width="9.140625" style="303"/>
    <col min="8193" max="8193" width="21.28515625" style="303" customWidth="1"/>
    <col min="8194" max="8194" width="29.5703125" style="303" customWidth="1"/>
    <col min="8195" max="8195" width="19.5703125" style="303" customWidth="1"/>
    <col min="8196" max="8196" width="19.42578125" style="303" customWidth="1"/>
    <col min="8197" max="8197" width="35" style="303" customWidth="1"/>
    <col min="8198" max="8448" width="9.140625" style="303"/>
    <col min="8449" max="8449" width="21.28515625" style="303" customWidth="1"/>
    <col min="8450" max="8450" width="29.5703125" style="303" customWidth="1"/>
    <col min="8451" max="8451" width="19.5703125" style="303" customWidth="1"/>
    <col min="8452" max="8452" width="19.42578125" style="303" customWidth="1"/>
    <col min="8453" max="8453" width="35" style="303" customWidth="1"/>
    <col min="8454" max="8704" width="9.140625" style="303"/>
    <col min="8705" max="8705" width="21.28515625" style="303" customWidth="1"/>
    <col min="8706" max="8706" width="29.5703125" style="303" customWidth="1"/>
    <col min="8707" max="8707" width="19.5703125" style="303" customWidth="1"/>
    <col min="8708" max="8708" width="19.42578125" style="303" customWidth="1"/>
    <col min="8709" max="8709" width="35" style="303" customWidth="1"/>
    <col min="8710" max="8960" width="9.140625" style="303"/>
    <col min="8961" max="8961" width="21.28515625" style="303" customWidth="1"/>
    <col min="8962" max="8962" width="29.5703125" style="303" customWidth="1"/>
    <col min="8963" max="8963" width="19.5703125" style="303" customWidth="1"/>
    <col min="8964" max="8964" width="19.42578125" style="303" customWidth="1"/>
    <col min="8965" max="8965" width="35" style="303" customWidth="1"/>
    <col min="8966" max="9216" width="9.140625" style="303"/>
    <col min="9217" max="9217" width="21.28515625" style="303" customWidth="1"/>
    <col min="9218" max="9218" width="29.5703125" style="303" customWidth="1"/>
    <col min="9219" max="9219" width="19.5703125" style="303" customWidth="1"/>
    <col min="9220" max="9220" width="19.42578125" style="303" customWidth="1"/>
    <col min="9221" max="9221" width="35" style="303" customWidth="1"/>
    <col min="9222" max="9472" width="9.140625" style="303"/>
    <col min="9473" max="9473" width="21.28515625" style="303" customWidth="1"/>
    <col min="9474" max="9474" width="29.5703125" style="303" customWidth="1"/>
    <col min="9475" max="9475" width="19.5703125" style="303" customWidth="1"/>
    <col min="9476" max="9476" width="19.42578125" style="303" customWidth="1"/>
    <col min="9477" max="9477" width="35" style="303" customWidth="1"/>
    <col min="9478" max="9728" width="9.140625" style="303"/>
    <col min="9729" max="9729" width="21.28515625" style="303" customWidth="1"/>
    <col min="9730" max="9730" width="29.5703125" style="303" customWidth="1"/>
    <col min="9731" max="9731" width="19.5703125" style="303" customWidth="1"/>
    <col min="9732" max="9732" width="19.42578125" style="303" customWidth="1"/>
    <col min="9733" max="9733" width="35" style="303" customWidth="1"/>
    <col min="9734" max="9984" width="9.140625" style="303"/>
    <col min="9985" max="9985" width="21.28515625" style="303" customWidth="1"/>
    <col min="9986" max="9986" width="29.5703125" style="303" customWidth="1"/>
    <col min="9987" max="9987" width="19.5703125" style="303" customWidth="1"/>
    <col min="9988" max="9988" width="19.42578125" style="303" customWidth="1"/>
    <col min="9989" max="9989" width="35" style="303" customWidth="1"/>
    <col min="9990" max="10240" width="9.140625" style="303"/>
    <col min="10241" max="10241" width="21.28515625" style="303" customWidth="1"/>
    <col min="10242" max="10242" width="29.5703125" style="303" customWidth="1"/>
    <col min="10243" max="10243" width="19.5703125" style="303" customWidth="1"/>
    <col min="10244" max="10244" width="19.42578125" style="303" customWidth="1"/>
    <col min="10245" max="10245" width="35" style="303" customWidth="1"/>
    <col min="10246" max="10496" width="9.140625" style="303"/>
    <col min="10497" max="10497" width="21.28515625" style="303" customWidth="1"/>
    <col min="10498" max="10498" width="29.5703125" style="303" customWidth="1"/>
    <col min="10499" max="10499" width="19.5703125" style="303" customWidth="1"/>
    <col min="10500" max="10500" width="19.42578125" style="303" customWidth="1"/>
    <col min="10501" max="10501" width="35" style="303" customWidth="1"/>
    <col min="10502" max="10752" width="9.140625" style="303"/>
    <col min="10753" max="10753" width="21.28515625" style="303" customWidth="1"/>
    <col min="10754" max="10754" width="29.5703125" style="303" customWidth="1"/>
    <col min="10755" max="10755" width="19.5703125" style="303" customWidth="1"/>
    <col min="10756" max="10756" width="19.42578125" style="303" customWidth="1"/>
    <col min="10757" max="10757" width="35" style="303" customWidth="1"/>
    <col min="10758" max="11008" width="9.140625" style="303"/>
    <col min="11009" max="11009" width="21.28515625" style="303" customWidth="1"/>
    <col min="11010" max="11010" width="29.5703125" style="303" customWidth="1"/>
    <col min="11011" max="11011" width="19.5703125" style="303" customWidth="1"/>
    <col min="11012" max="11012" width="19.42578125" style="303" customWidth="1"/>
    <col min="11013" max="11013" width="35" style="303" customWidth="1"/>
    <col min="11014" max="11264" width="9.140625" style="303"/>
    <col min="11265" max="11265" width="21.28515625" style="303" customWidth="1"/>
    <col min="11266" max="11266" width="29.5703125" style="303" customWidth="1"/>
    <col min="11267" max="11267" width="19.5703125" style="303" customWidth="1"/>
    <col min="11268" max="11268" width="19.42578125" style="303" customWidth="1"/>
    <col min="11269" max="11269" width="35" style="303" customWidth="1"/>
    <col min="11270" max="11520" width="9.140625" style="303"/>
    <col min="11521" max="11521" width="21.28515625" style="303" customWidth="1"/>
    <col min="11522" max="11522" width="29.5703125" style="303" customWidth="1"/>
    <col min="11523" max="11523" width="19.5703125" style="303" customWidth="1"/>
    <col min="11524" max="11524" width="19.42578125" style="303" customWidth="1"/>
    <col min="11525" max="11525" width="35" style="303" customWidth="1"/>
    <col min="11526" max="11776" width="9.140625" style="303"/>
    <col min="11777" max="11777" width="21.28515625" style="303" customWidth="1"/>
    <col min="11778" max="11778" width="29.5703125" style="303" customWidth="1"/>
    <col min="11779" max="11779" width="19.5703125" style="303" customWidth="1"/>
    <col min="11780" max="11780" width="19.42578125" style="303" customWidth="1"/>
    <col min="11781" max="11781" width="35" style="303" customWidth="1"/>
    <col min="11782" max="12032" width="9.140625" style="303"/>
    <col min="12033" max="12033" width="21.28515625" style="303" customWidth="1"/>
    <col min="12034" max="12034" width="29.5703125" style="303" customWidth="1"/>
    <col min="12035" max="12035" width="19.5703125" style="303" customWidth="1"/>
    <col min="12036" max="12036" width="19.42578125" style="303" customWidth="1"/>
    <col min="12037" max="12037" width="35" style="303" customWidth="1"/>
    <col min="12038" max="12288" width="9.140625" style="303"/>
    <col min="12289" max="12289" width="21.28515625" style="303" customWidth="1"/>
    <col min="12290" max="12290" width="29.5703125" style="303" customWidth="1"/>
    <col min="12291" max="12291" width="19.5703125" style="303" customWidth="1"/>
    <col min="12292" max="12292" width="19.42578125" style="303" customWidth="1"/>
    <col min="12293" max="12293" width="35" style="303" customWidth="1"/>
    <col min="12294" max="12544" width="9.140625" style="303"/>
    <col min="12545" max="12545" width="21.28515625" style="303" customWidth="1"/>
    <col min="12546" max="12546" width="29.5703125" style="303" customWidth="1"/>
    <col min="12547" max="12547" width="19.5703125" style="303" customWidth="1"/>
    <col min="12548" max="12548" width="19.42578125" style="303" customWidth="1"/>
    <col min="12549" max="12549" width="35" style="303" customWidth="1"/>
    <col min="12550" max="12800" width="9.140625" style="303"/>
    <col min="12801" max="12801" width="21.28515625" style="303" customWidth="1"/>
    <col min="12802" max="12802" width="29.5703125" style="303" customWidth="1"/>
    <col min="12803" max="12803" width="19.5703125" style="303" customWidth="1"/>
    <col min="12804" max="12804" width="19.42578125" style="303" customWidth="1"/>
    <col min="12805" max="12805" width="35" style="303" customWidth="1"/>
    <col min="12806" max="13056" width="9.140625" style="303"/>
    <col min="13057" max="13057" width="21.28515625" style="303" customWidth="1"/>
    <col min="13058" max="13058" width="29.5703125" style="303" customWidth="1"/>
    <col min="13059" max="13059" width="19.5703125" style="303" customWidth="1"/>
    <col min="13060" max="13060" width="19.42578125" style="303" customWidth="1"/>
    <col min="13061" max="13061" width="35" style="303" customWidth="1"/>
    <col min="13062" max="13312" width="9.140625" style="303"/>
    <col min="13313" max="13313" width="21.28515625" style="303" customWidth="1"/>
    <col min="13314" max="13314" width="29.5703125" style="303" customWidth="1"/>
    <col min="13315" max="13315" width="19.5703125" style="303" customWidth="1"/>
    <col min="13316" max="13316" width="19.42578125" style="303" customWidth="1"/>
    <col min="13317" max="13317" width="35" style="303" customWidth="1"/>
    <col min="13318" max="13568" width="9.140625" style="303"/>
    <col min="13569" max="13569" width="21.28515625" style="303" customWidth="1"/>
    <col min="13570" max="13570" width="29.5703125" style="303" customWidth="1"/>
    <col min="13571" max="13571" width="19.5703125" style="303" customWidth="1"/>
    <col min="13572" max="13572" width="19.42578125" style="303" customWidth="1"/>
    <col min="13573" max="13573" width="35" style="303" customWidth="1"/>
    <col min="13574" max="13824" width="9.140625" style="303"/>
    <col min="13825" max="13825" width="21.28515625" style="303" customWidth="1"/>
    <col min="13826" max="13826" width="29.5703125" style="303" customWidth="1"/>
    <col min="13827" max="13827" width="19.5703125" style="303" customWidth="1"/>
    <col min="13828" max="13828" width="19.42578125" style="303" customWidth="1"/>
    <col min="13829" max="13829" width="35" style="303" customWidth="1"/>
    <col min="13830" max="14080" width="9.140625" style="303"/>
    <col min="14081" max="14081" width="21.28515625" style="303" customWidth="1"/>
    <col min="14082" max="14082" width="29.5703125" style="303" customWidth="1"/>
    <col min="14083" max="14083" width="19.5703125" style="303" customWidth="1"/>
    <col min="14084" max="14084" width="19.42578125" style="303" customWidth="1"/>
    <col min="14085" max="14085" width="35" style="303" customWidth="1"/>
    <col min="14086" max="14336" width="9.140625" style="303"/>
    <col min="14337" max="14337" width="21.28515625" style="303" customWidth="1"/>
    <col min="14338" max="14338" width="29.5703125" style="303" customWidth="1"/>
    <col min="14339" max="14339" width="19.5703125" style="303" customWidth="1"/>
    <col min="14340" max="14340" width="19.42578125" style="303" customWidth="1"/>
    <col min="14341" max="14341" width="35" style="303" customWidth="1"/>
    <col min="14342" max="14592" width="9.140625" style="303"/>
    <col min="14593" max="14593" width="21.28515625" style="303" customWidth="1"/>
    <col min="14594" max="14594" width="29.5703125" style="303" customWidth="1"/>
    <col min="14595" max="14595" width="19.5703125" style="303" customWidth="1"/>
    <col min="14596" max="14596" width="19.42578125" style="303" customWidth="1"/>
    <col min="14597" max="14597" width="35" style="303" customWidth="1"/>
    <col min="14598" max="14848" width="9.140625" style="303"/>
    <col min="14849" max="14849" width="21.28515625" style="303" customWidth="1"/>
    <col min="14850" max="14850" width="29.5703125" style="303" customWidth="1"/>
    <col min="14851" max="14851" width="19.5703125" style="303" customWidth="1"/>
    <col min="14852" max="14852" width="19.42578125" style="303" customWidth="1"/>
    <col min="14853" max="14853" width="35" style="303" customWidth="1"/>
    <col min="14854" max="15104" width="9.140625" style="303"/>
    <col min="15105" max="15105" width="21.28515625" style="303" customWidth="1"/>
    <col min="15106" max="15106" width="29.5703125" style="303" customWidth="1"/>
    <col min="15107" max="15107" width="19.5703125" style="303" customWidth="1"/>
    <col min="15108" max="15108" width="19.42578125" style="303" customWidth="1"/>
    <col min="15109" max="15109" width="35" style="303" customWidth="1"/>
    <col min="15110" max="15360" width="9.140625" style="303"/>
    <col min="15361" max="15361" width="21.28515625" style="303" customWidth="1"/>
    <col min="15362" max="15362" width="29.5703125" style="303" customWidth="1"/>
    <col min="15363" max="15363" width="19.5703125" style="303" customWidth="1"/>
    <col min="15364" max="15364" width="19.42578125" style="303" customWidth="1"/>
    <col min="15365" max="15365" width="35" style="303" customWidth="1"/>
    <col min="15366" max="15616" width="9.140625" style="303"/>
    <col min="15617" max="15617" width="21.28515625" style="303" customWidth="1"/>
    <col min="15618" max="15618" width="29.5703125" style="303" customWidth="1"/>
    <col min="15619" max="15619" width="19.5703125" style="303" customWidth="1"/>
    <col min="15620" max="15620" width="19.42578125" style="303" customWidth="1"/>
    <col min="15621" max="15621" width="35" style="303" customWidth="1"/>
    <col min="15622" max="15872" width="9.140625" style="303"/>
    <col min="15873" max="15873" width="21.28515625" style="303" customWidth="1"/>
    <col min="15874" max="15874" width="29.5703125" style="303" customWidth="1"/>
    <col min="15875" max="15875" width="19.5703125" style="303" customWidth="1"/>
    <col min="15876" max="15876" width="19.42578125" style="303" customWidth="1"/>
    <col min="15877" max="15877" width="35" style="303" customWidth="1"/>
    <col min="15878" max="16128" width="9.140625" style="303"/>
    <col min="16129" max="16129" width="21.28515625" style="303" customWidth="1"/>
    <col min="16130" max="16130" width="29.5703125" style="303" customWidth="1"/>
    <col min="16131" max="16131" width="19.5703125" style="303" customWidth="1"/>
    <col min="16132" max="16132" width="19.42578125" style="303" customWidth="1"/>
    <col min="16133" max="16133" width="35" style="303" customWidth="1"/>
    <col min="16134" max="16384" width="9.140625" style="303"/>
  </cols>
  <sheetData>
    <row r="1" spans="1:5" ht="15.75">
      <c r="D1" s="304" t="s">
        <v>314</v>
      </c>
    </row>
    <row r="2" spans="1:5" ht="15.75">
      <c r="D2" s="304" t="s">
        <v>315</v>
      </c>
    </row>
    <row r="3" spans="1:5" ht="15.75">
      <c r="D3" s="304" t="s">
        <v>316</v>
      </c>
    </row>
    <row r="4" spans="1:5" ht="15.75">
      <c r="D4" s="304" t="s">
        <v>317</v>
      </c>
    </row>
    <row r="7" spans="1:5" ht="27" customHeight="1">
      <c r="A7" s="315" t="s">
        <v>318</v>
      </c>
      <c r="B7" s="315"/>
      <c r="C7" s="316" t="s">
        <v>319</v>
      </c>
      <c r="D7" s="317"/>
      <c r="E7" s="315" t="s">
        <v>320</v>
      </c>
    </row>
    <row r="8" spans="1:5" ht="48.75" customHeight="1">
      <c r="A8" s="319" t="s">
        <v>321</v>
      </c>
      <c r="B8" s="320"/>
      <c r="C8" s="321" t="s">
        <v>322</v>
      </c>
      <c r="D8" s="322"/>
      <c r="E8" s="318"/>
    </row>
    <row r="9" spans="1:5" ht="45" customHeight="1">
      <c r="A9" s="325" t="s">
        <v>323</v>
      </c>
      <c r="B9" s="326"/>
      <c r="C9" s="323"/>
      <c r="D9" s="324"/>
      <c r="E9" s="318"/>
    </row>
    <row r="10" spans="1:5" ht="18" customHeight="1">
      <c r="A10" s="327"/>
      <c r="B10" s="328"/>
      <c r="C10" s="329"/>
      <c r="D10" s="330"/>
      <c r="E10" s="318"/>
    </row>
    <row r="11" spans="1:5" ht="49.7" customHeight="1">
      <c r="A11" s="327" t="s">
        <v>324</v>
      </c>
      <c r="B11" s="328"/>
      <c r="C11" s="331" t="s">
        <v>325</v>
      </c>
      <c r="D11" s="332"/>
      <c r="E11" s="318"/>
    </row>
    <row r="12" spans="1:5" ht="30" customHeight="1">
      <c r="A12" s="335" t="s">
        <v>326</v>
      </c>
      <c r="B12" s="336"/>
      <c r="C12" s="333"/>
      <c r="D12" s="334"/>
      <c r="E12" s="318"/>
    </row>
    <row r="15" spans="1:5">
      <c r="A15" s="309" t="s">
        <v>327</v>
      </c>
      <c r="B15" s="309"/>
      <c r="C15" s="309"/>
      <c r="D15" s="309"/>
      <c r="E15" s="309"/>
    </row>
    <row r="17" spans="1:5" ht="31.7" customHeight="1">
      <c r="A17" s="310" t="s">
        <v>328</v>
      </c>
      <c r="B17" s="311"/>
      <c r="C17" s="311"/>
      <c r="D17" s="311"/>
      <c r="E17" s="311"/>
    </row>
    <row r="18" spans="1:5" ht="17.25" customHeight="1">
      <c r="A18" s="312" t="s">
        <v>329</v>
      </c>
      <c r="B18" s="312"/>
      <c r="C18" s="312"/>
      <c r="D18" s="312"/>
      <c r="E18" s="312"/>
    </row>
    <row r="19" spans="1:5" ht="15.75">
      <c r="A19" s="305" t="s">
        <v>330</v>
      </c>
      <c r="B19" s="313" t="s">
        <v>331</v>
      </c>
      <c r="C19" s="314"/>
      <c r="D19" s="314"/>
      <c r="E19" s="314"/>
    </row>
    <row r="20" spans="1:5" ht="99.75" customHeight="1">
      <c r="A20" s="306" t="s">
        <v>332</v>
      </c>
      <c r="B20" s="306" t="s">
        <v>333</v>
      </c>
      <c r="C20" s="306" t="s">
        <v>334</v>
      </c>
      <c r="D20" s="306" t="s">
        <v>335</v>
      </c>
      <c r="E20" s="306" t="s">
        <v>336</v>
      </c>
    </row>
    <row r="21" spans="1:5" ht="12.75" customHeight="1">
      <c r="A21" s="307">
        <v>1</v>
      </c>
      <c r="B21" s="307">
        <v>2</v>
      </c>
      <c r="C21" s="307">
        <v>3</v>
      </c>
      <c r="D21" s="307">
        <v>4</v>
      </c>
      <c r="E21" s="307">
        <v>5</v>
      </c>
    </row>
    <row r="22" spans="1:5" ht="31.7" customHeight="1">
      <c r="A22" s="308"/>
      <c r="B22" s="308">
        <v>63896285</v>
      </c>
      <c r="C22" s="308"/>
      <c r="D22" s="308"/>
      <c r="E22" s="308"/>
    </row>
  </sheetData>
  <sheetProtection password="91B5" sheet="1" objects="1" scenarios="1"/>
  <protectedRanges>
    <protectedRange sqref="A22:E22" name="c3"/>
    <protectedRange sqref="B19" name="c2"/>
    <protectedRange sqref="A18" name="c1"/>
  </protectedRanges>
  <mergeCells count="15">
    <mergeCell ref="A15:E15"/>
    <mergeCell ref="A17:E17"/>
    <mergeCell ref="A18:E18"/>
    <mergeCell ref="B19:E19"/>
    <mergeCell ref="A7:B7"/>
    <mergeCell ref="C7:D7"/>
    <mergeCell ref="E7:E12"/>
    <mergeCell ref="A8:B8"/>
    <mergeCell ref="C8:D9"/>
    <mergeCell ref="A9:B9"/>
    <mergeCell ref="A10:B10"/>
    <mergeCell ref="C10:D10"/>
    <mergeCell ref="A11:B11"/>
    <mergeCell ref="C11:D12"/>
    <mergeCell ref="A12:B12"/>
  </mergeCells>
  <pageMargins left="0.25" right="0.25" top="0.75" bottom="0.75" header="0.3" footer="0.3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C119"/>
  <sheetViews>
    <sheetView zoomScale="115" zoomScaleNormal="115" workbookViewId="0">
      <selection activeCell="A3" sqref="A3:XFD3"/>
    </sheetView>
  </sheetViews>
  <sheetFormatPr defaultRowHeight="15"/>
  <cols>
    <col min="1" max="1" width="3.42578125" style="143" bestFit="1" customWidth="1"/>
    <col min="2" max="2" width="98.140625" style="138" customWidth="1"/>
    <col min="3" max="3" width="18.28515625" customWidth="1"/>
  </cols>
  <sheetData>
    <row r="1" spans="1:3" ht="29.25" customHeight="1">
      <c r="A1" s="141"/>
      <c r="B1" s="141" t="s">
        <v>291</v>
      </c>
      <c r="C1" s="140"/>
    </row>
    <row r="2" spans="1:3">
      <c r="A2" s="142">
        <v>1</v>
      </c>
      <c r="B2" s="139" t="s">
        <v>219</v>
      </c>
      <c r="C2" s="137" t="b">
        <f>'1000'!K36='2000'!D6</f>
        <v>1</v>
      </c>
    </row>
    <row r="3" spans="1:3" ht="25.5">
      <c r="A3" s="142">
        <v>2</v>
      </c>
      <c r="B3" s="139" t="s">
        <v>220</v>
      </c>
      <c r="C3" s="142" t="b">
        <f>'2000'!E29+'3000'!F21='5000'!J84+'5000'!K84+'5000'!L84+'6000'!J84+'6000'!K84+'6000'!L84</f>
        <v>1</v>
      </c>
    </row>
    <row r="4" spans="1:3">
      <c r="A4" s="142">
        <v>3</v>
      </c>
      <c r="B4" s="139" t="s">
        <v>221</v>
      </c>
      <c r="C4" s="142" t="b">
        <f>'2000'!D7&lt;='1000'!K36</f>
        <v>1</v>
      </c>
    </row>
    <row r="5" spans="1:3">
      <c r="A5" s="142">
        <v>4</v>
      </c>
      <c r="B5" s="139" t="s">
        <v>222</v>
      </c>
      <c r="C5" s="142" t="b">
        <f>'2000'!D8&lt;='1000'!K36</f>
        <v>1</v>
      </c>
    </row>
    <row r="6" spans="1:3">
      <c r="A6" s="142">
        <v>5</v>
      </c>
      <c r="B6" s="139" t="s">
        <v>223</v>
      </c>
      <c r="C6" s="142" t="b">
        <f>'2000'!D9&lt;='1000'!K36</f>
        <v>1</v>
      </c>
    </row>
    <row r="7" spans="1:3" ht="38.25">
      <c r="A7" s="142">
        <v>6</v>
      </c>
      <c r="B7" s="139" t="s">
        <v>224</v>
      </c>
      <c r="C7" s="142" t="b">
        <f>'2000'!D10&lt;=SUM('1000'!K8:K13)+'1000'!K15+'1000'!K17+'1000'!K19+'1000'!K21+'1000'!K23+'1000'!K25+'1000'!K27+'1000'!K29+'1000'!K31+'1000'!K33</f>
        <v>1</v>
      </c>
    </row>
    <row r="8" spans="1:3" ht="38.25">
      <c r="A8" s="142">
        <v>7</v>
      </c>
      <c r="B8" s="139" t="s">
        <v>225</v>
      </c>
      <c r="C8" s="142" t="b">
        <f>'2000'!D11&lt;=SUM('1000'!K8:K13)+'1000'!K15+'1000'!K17+'1000'!K19+'1000'!K21+'1000'!K23+'1000'!K25+'1000'!K27+'1000'!K29+'1000'!K31+'1000'!K33</f>
        <v>1</v>
      </c>
    </row>
    <row r="9" spans="1:3">
      <c r="A9" s="142">
        <v>8</v>
      </c>
      <c r="B9" s="139" t="s">
        <v>293</v>
      </c>
      <c r="C9" s="142" t="b">
        <f>'2000'!D12&lt;=SUM('1000'!K8:K22)</f>
        <v>1</v>
      </c>
    </row>
    <row r="10" spans="1:3">
      <c r="A10" s="142">
        <v>10</v>
      </c>
      <c r="B10" s="139" t="s">
        <v>226</v>
      </c>
      <c r="C10" s="142" t="b">
        <f>'2000'!D14&lt;=SUM('1000'!H8:H34)</f>
        <v>1</v>
      </c>
    </row>
    <row r="11" spans="1:3">
      <c r="A11" s="142">
        <v>11</v>
      </c>
      <c r="B11" s="139" t="s">
        <v>227</v>
      </c>
      <c r="C11" s="142" t="b">
        <f>'2000'!D15&lt;=SUM('1000'!H8:H34)</f>
        <v>1</v>
      </c>
    </row>
    <row r="12" spans="1:3">
      <c r="A12" s="142">
        <v>12</v>
      </c>
      <c r="B12" s="139" t="s">
        <v>228</v>
      </c>
      <c r="C12" s="142" t="b">
        <f>'2000'!D16&lt;='1000'!K36</f>
        <v>1</v>
      </c>
    </row>
    <row r="13" spans="1:3">
      <c r="A13" s="142">
        <v>13</v>
      </c>
      <c r="B13" s="139" t="s">
        <v>229</v>
      </c>
      <c r="C13" s="142" t="b">
        <f>'2000'!D17&lt;=SUM('1000'!H14:H34)</f>
        <v>1</v>
      </c>
    </row>
    <row r="14" spans="1:3" ht="38.25">
      <c r="A14" s="142">
        <v>14</v>
      </c>
      <c r="B14" s="139" t="s">
        <v>230</v>
      </c>
      <c r="C14" s="142" t="b">
        <f>'2000'!D18&lt;=SUM('1000'!K8:K13)+'1000'!K15+'1000'!K17+'1000'!K19+'1000'!K21+'1000'!K23+'1000'!K25+'1000'!K27+'1000'!K29+'1000'!K31+'1000'!K33</f>
        <v>1</v>
      </c>
    </row>
    <row r="15" spans="1:3" ht="25.5">
      <c r="A15" s="142">
        <v>15</v>
      </c>
      <c r="B15" s="139" t="s">
        <v>231</v>
      </c>
      <c r="C15" s="142" t="b">
        <f>'2000'!D19&lt;='1000'!K14+'1000'!K16+'1000'!K18+'1000'!K20+'1000'!K22+'1000'!K24</f>
        <v>1</v>
      </c>
    </row>
    <row r="16" spans="1:3" ht="25.5">
      <c r="A16" s="142">
        <v>16</v>
      </c>
      <c r="B16" s="139" t="s">
        <v>232</v>
      </c>
      <c r="C16" s="142" t="b">
        <f>'2000'!D20&lt;='1000'!K14+'1000'!K16+'1000'!K18+'1000'!K20+'1000'!K22+'1000'!K24</f>
        <v>1</v>
      </c>
    </row>
    <row r="17" spans="1:3">
      <c r="A17" s="142">
        <v>17</v>
      </c>
      <c r="B17" s="139" t="s">
        <v>233</v>
      </c>
      <c r="C17" s="142" t="b">
        <f>'2000'!D21&lt;='1000'!K36</f>
        <v>1</v>
      </c>
    </row>
    <row r="18" spans="1:3">
      <c r="A18" s="142">
        <v>18</v>
      </c>
      <c r="B18" s="139" t="s">
        <v>234</v>
      </c>
      <c r="C18" s="142" t="b">
        <f>'2000'!D22&lt;=SUM('1000'!K16:K34)</f>
        <v>1</v>
      </c>
    </row>
    <row r="19" spans="1:3">
      <c r="A19" s="142">
        <v>19</v>
      </c>
      <c r="B19" s="139" t="s">
        <v>284</v>
      </c>
      <c r="C19" s="142" t="b">
        <f>'2000'!D23&lt;=SUM('1000'!E18:E34)</f>
        <v>1</v>
      </c>
    </row>
    <row r="20" spans="1:3" ht="38.25">
      <c r="A20" s="142">
        <v>20</v>
      </c>
      <c r="B20" s="139" t="s">
        <v>285</v>
      </c>
      <c r="C20" s="142" t="b">
        <f>'2000'!D24&lt;='1000'!K14+'1000'!K16+'1000'!K18+'1000'!K20+'1000'!K22+'1000'!K24+'1000'!K26+'1000'!K28+'1000'!K30+'1000'!K32+'1000'!K34</f>
        <v>1</v>
      </c>
    </row>
    <row r="21" spans="1:3">
      <c r="A21" s="142">
        <v>21</v>
      </c>
      <c r="B21" s="139" t="s">
        <v>235</v>
      </c>
      <c r="C21" s="142" t="b">
        <f>'2000'!D25&lt;=SUM('1000'!K14:K34)</f>
        <v>1</v>
      </c>
    </row>
    <row r="22" spans="1:3">
      <c r="A22" s="142">
        <v>22</v>
      </c>
      <c r="B22" s="139" t="s">
        <v>292</v>
      </c>
      <c r="C22" s="142" t="b">
        <f>'2000'!D26&gt;='1000'!K18+'1000'!K20+'1000'!K22+'1000'!K24</f>
        <v>1</v>
      </c>
    </row>
    <row r="23" spans="1:3">
      <c r="A23" s="142">
        <v>23</v>
      </c>
      <c r="B23" s="139" t="s">
        <v>236</v>
      </c>
      <c r="C23" s="142" t="b">
        <f>'2000'!E10='3000'!D13</f>
        <v>1</v>
      </c>
    </row>
    <row r="24" spans="1:3">
      <c r="A24" s="142"/>
      <c r="B24" s="139" t="s">
        <v>294</v>
      </c>
      <c r="C24" s="142" t="b">
        <f>'2000'!E9=SUM('5000'!J49:L51)+SUM('6000'!J49:L51)</f>
        <v>1</v>
      </c>
    </row>
    <row r="25" spans="1:3">
      <c r="A25" s="142"/>
      <c r="B25" s="139" t="s">
        <v>295</v>
      </c>
      <c r="C25" s="142" t="b">
        <f>'2000'!E8=SUM('5000'!J36:L36)+SUM('6000'!J36:L36)</f>
        <v>1</v>
      </c>
    </row>
    <row r="26" spans="1:3" ht="25.5">
      <c r="A26" s="142"/>
      <c r="B26" s="139" t="s">
        <v>296</v>
      </c>
      <c r="C26" s="142" t="b">
        <f>'2000'!E11=SUM('5000'!J34:L35)+SUM('6000'!J34:L35)-'3000'!F15</f>
        <v>1</v>
      </c>
    </row>
    <row r="27" spans="1:3">
      <c r="A27" s="142">
        <v>24</v>
      </c>
      <c r="B27" s="139" t="s">
        <v>286</v>
      </c>
      <c r="C27" s="142" t="b">
        <f>SUM('4000'!I8:K8)&lt;='2000'!E9</f>
        <v>1</v>
      </c>
    </row>
    <row r="28" spans="1:3">
      <c r="A28" s="142">
        <v>25</v>
      </c>
      <c r="B28" s="139" t="s">
        <v>287</v>
      </c>
      <c r="C28" s="142" t="b">
        <f>SUM('4000'!I10:K10)&lt;='2000'!E11</f>
        <v>1</v>
      </c>
    </row>
    <row r="29" spans="1:3" ht="25.5">
      <c r="A29" s="142"/>
      <c r="B29" s="139" t="s">
        <v>297</v>
      </c>
      <c r="C29" s="142" t="b">
        <f>SUM('4000'!I16:K16)=SUM('5000'!J36:L36)+SUM('6000'!J36:L36)</f>
        <v>1</v>
      </c>
    </row>
    <row r="30" spans="1:3">
      <c r="A30" s="142">
        <v>28</v>
      </c>
      <c r="B30" s="144" t="s">
        <v>288</v>
      </c>
      <c r="C30" s="146"/>
    </row>
    <row r="31" spans="1:3">
      <c r="A31" s="142"/>
      <c r="B31" s="139" t="s">
        <v>237</v>
      </c>
      <c r="C31" s="142" t="b">
        <f>'5000'!J8&gt;=SUM('5000'!J9:J10)</f>
        <v>1</v>
      </c>
    </row>
    <row r="32" spans="1:3">
      <c r="A32" s="142"/>
      <c r="B32" s="139" t="s">
        <v>238</v>
      </c>
      <c r="C32" s="142" t="b">
        <f>'5000'!K8&gt;=SUM('5000'!K9:K10)</f>
        <v>1</v>
      </c>
    </row>
    <row r="33" spans="1:3">
      <c r="A33" s="142"/>
      <c r="B33" s="139" t="s">
        <v>239</v>
      </c>
      <c r="C33" s="142" t="b">
        <f>'5000'!L8&gt;=SUM('5000'!L9:L10)</f>
        <v>1</v>
      </c>
    </row>
    <row r="34" spans="1:3">
      <c r="A34" s="142"/>
      <c r="B34" s="139" t="s">
        <v>240</v>
      </c>
      <c r="C34" s="142" t="b">
        <f>'5000'!J12&gt;=SUM('5000'!J13:J14)</f>
        <v>1</v>
      </c>
    </row>
    <row r="35" spans="1:3">
      <c r="A35" s="142"/>
      <c r="B35" s="139" t="s">
        <v>241</v>
      </c>
      <c r="C35" s="142" t="b">
        <f>'5000'!K12&gt;=SUM('5000'!K13:K14)</f>
        <v>1</v>
      </c>
    </row>
    <row r="36" spans="1:3">
      <c r="A36" s="142"/>
      <c r="B36" s="139" t="s">
        <v>242</v>
      </c>
      <c r="C36" s="142" t="b">
        <f>'5000'!L12&gt;=SUM('5000'!L13:L14)</f>
        <v>1</v>
      </c>
    </row>
    <row r="37" spans="1:3">
      <c r="A37" s="142"/>
      <c r="B37" s="139" t="s">
        <v>243</v>
      </c>
      <c r="C37" s="142" t="b">
        <f>SUM('5000'!J13:J14)&gt;=SUM('5000'!J15:J27)</f>
        <v>1</v>
      </c>
    </row>
    <row r="38" spans="1:3">
      <c r="A38" s="142"/>
      <c r="B38" s="139" t="s">
        <v>244</v>
      </c>
      <c r="C38" s="142" t="b">
        <f>SUM('5000'!K13:K14)&gt;=SUM('5000'!K15:K27)</f>
        <v>1</v>
      </c>
    </row>
    <row r="39" spans="1:3">
      <c r="A39" s="142"/>
      <c r="B39" s="139" t="s">
        <v>245</v>
      </c>
      <c r="C39" s="142" t="b">
        <f>SUM('5000'!L13:L14)&gt;=SUM('5000'!L15:L27)</f>
        <v>1</v>
      </c>
    </row>
    <row r="40" spans="1:3">
      <c r="A40" s="142"/>
      <c r="B40" s="139" t="s">
        <v>246</v>
      </c>
      <c r="C40" s="142" t="b">
        <f>'5000'!J29&gt;=SUM('5000'!J30:J31)</f>
        <v>1</v>
      </c>
    </row>
    <row r="41" spans="1:3">
      <c r="A41" s="142"/>
      <c r="B41" s="139" t="s">
        <v>247</v>
      </c>
      <c r="C41" s="142" t="b">
        <f>'5000'!K29&gt;=SUM('5000'!K30:K31)</f>
        <v>1</v>
      </c>
    </row>
    <row r="42" spans="1:3">
      <c r="A42" s="142"/>
      <c r="B42" s="139" t="s">
        <v>248</v>
      </c>
      <c r="C42" s="142" t="b">
        <f>'5000'!L29&gt;=SUM('5000'!L30:L31)</f>
        <v>1</v>
      </c>
    </row>
    <row r="43" spans="1:3">
      <c r="A43" s="142"/>
      <c r="B43" s="139" t="s">
        <v>249</v>
      </c>
      <c r="C43" s="142" t="b">
        <f>'5000'!J33&gt;=SUM('5000'!J34:J36)</f>
        <v>1</v>
      </c>
    </row>
    <row r="44" spans="1:3">
      <c r="A44" s="142"/>
      <c r="B44" s="139" t="s">
        <v>250</v>
      </c>
      <c r="C44" s="142" t="b">
        <f>'5000'!K33&gt;=SUM('5000'!K34:K36)</f>
        <v>1</v>
      </c>
    </row>
    <row r="45" spans="1:3">
      <c r="A45" s="142"/>
      <c r="B45" s="139" t="s">
        <v>251</v>
      </c>
      <c r="C45" s="142" t="b">
        <f>'5000'!L33&gt;=SUM('5000'!L34:L36)</f>
        <v>1</v>
      </c>
    </row>
    <row r="46" spans="1:3">
      <c r="A46" s="142"/>
      <c r="B46" s="139" t="s">
        <v>252</v>
      </c>
      <c r="C46" s="142" t="b">
        <f>'5000'!J38&gt;=SUM('5000'!J39:J40)</f>
        <v>1</v>
      </c>
    </row>
    <row r="47" spans="1:3">
      <c r="A47" s="142"/>
      <c r="B47" s="139" t="s">
        <v>253</v>
      </c>
      <c r="C47" s="142" t="b">
        <f>'5000'!K38&gt;=SUM('5000'!K39:K40)</f>
        <v>1</v>
      </c>
    </row>
    <row r="48" spans="1:3">
      <c r="A48" s="142"/>
      <c r="B48" s="139" t="s">
        <v>254</v>
      </c>
      <c r="C48" s="142" t="b">
        <f>'5000'!L38&gt;=SUM('5000'!L39:L40)</f>
        <v>1</v>
      </c>
    </row>
    <row r="49" spans="1:3">
      <c r="A49" s="142"/>
      <c r="B49" s="139" t="s">
        <v>255</v>
      </c>
      <c r="C49" s="142" t="b">
        <f>'5000'!J42&gt;=SUM('5000'!J43:J46)</f>
        <v>1</v>
      </c>
    </row>
    <row r="50" spans="1:3">
      <c r="A50" s="142"/>
      <c r="B50" s="139" t="s">
        <v>256</v>
      </c>
      <c r="C50" s="142" t="b">
        <f>'5000'!K42&gt;=SUM('5000'!K43:K46)</f>
        <v>1</v>
      </c>
    </row>
    <row r="51" spans="1:3">
      <c r="A51" s="142"/>
      <c r="B51" s="139" t="s">
        <v>257</v>
      </c>
      <c r="C51" s="142" t="b">
        <f>'5000'!L42&gt;=SUM('5000'!L43:L46)</f>
        <v>1</v>
      </c>
    </row>
    <row r="52" spans="1:3">
      <c r="A52" s="142"/>
      <c r="B52" s="139" t="s">
        <v>258</v>
      </c>
      <c r="C52" s="142" t="b">
        <f>'5000'!J48&gt;=SUM('5000'!J49:J52)+'5000'!J57+'5000'!J58</f>
        <v>1</v>
      </c>
    </row>
    <row r="53" spans="1:3">
      <c r="A53" s="142"/>
      <c r="B53" s="139" t="s">
        <v>259</v>
      </c>
      <c r="C53" s="142" t="b">
        <f>'5000'!J52&gt;=SUM('5000'!J53:J56)</f>
        <v>1</v>
      </c>
    </row>
    <row r="54" spans="1:3">
      <c r="A54" s="142"/>
      <c r="B54" s="139" t="s">
        <v>260</v>
      </c>
      <c r="C54" s="142" t="b">
        <f>'5000'!J58&gt;=SUM('5000'!J59:J61)</f>
        <v>1</v>
      </c>
    </row>
    <row r="55" spans="1:3">
      <c r="A55" s="142"/>
      <c r="B55" s="139" t="s">
        <v>261</v>
      </c>
      <c r="C55" s="142" t="b">
        <f>'5000'!K48&gt;=SUM('5000'!K49:K52)+'5000'!K57+'5000'!K58</f>
        <v>1</v>
      </c>
    </row>
    <row r="56" spans="1:3">
      <c r="A56" s="142"/>
      <c r="B56" s="139" t="s">
        <v>262</v>
      </c>
      <c r="C56" s="142" t="b">
        <f>'5000'!K52&gt;=SUM('5000'!K53:K56)</f>
        <v>1</v>
      </c>
    </row>
    <row r="57" spans="1:3">
      <c r="A57" s="142"/>
      <c r="B57" s="139" t="s">
        <v>263</v>
      </c>
      <c r="C57" s="142" t="b">
        <f>'5000'!K58&gt;=SUM('5000'!K59:K61)</f>
        <v>1</v>
      </c>
    </row>
    <row r="58" spans="1:3">
      <c r="A58" s="142"/>
      <c r="B58" s="139" t="s">
        <v>264</v>
      </c>
      <c r="C58" s="142" t="b">
        <f>'5000'!L48&gt;=SUM('5000'!L49:L52)+'5000'!L57+'5000'!L58</f>
        <v>1</v>
      </c>
    </row>
    <row r="59" spans="1:3">
      <c r="A59" s="142"/>
      <c r="B59" s="139" t="s">
        <v>265</v>
      </c>
      <c r="C59" s="142" t="b">
        <f>'5000'!L52&gt;=SUM('5000'!L53:L56)</f>
        <v>1</v>
      </c>
    </row>
    <row r="60" spans="1:3">
      <c r="A60" s="142"/>
      <c r="B60" s="139" t="s">
        <v>266</v>
      </c>
      <c r="C60" s="142" t="b">
        <f>'5000'!L58&gt;=SUM('5000'!L59:L61)</f>
        <v>1</v>
      </c>
    </row>
    <row r="61" spans="1:3">
      <c r="A61" s="142"/>
      <c r="B61" s="139" t="s">
        <v>267</v>
      </c>
      <c r="C61" s="142" t="b">
        <f>'5000'!J63&gt;=SUM('5000'!J64:J67)</f>
        <v>1</v>
      </c>
    </row>
    <row r="62" spans="1:3">
      <c r="A62" s="142"/>
      <c r="B62" s="139" t="s">
        <v>268</v>
      </c>
      <c r="C62" s="142" t="b">
        <f>'5000'!K63&gt;=SUM('5000'!K64:K67)</f>
        <v>1</v>
      </c>
    </row>
    <row r="63" spans="1:3">
      <c r="A63" s="142"/>
      <c r="B63" s="139" t="s">
        <v>269</v>
      </c>
      <c r="C63" s="142" t="b">
        <f>'5000'!L63&gt;=SUM('5000'!L64:L67)</f>
        <v>1</v>
      </c>
    </row>
    <row r="64" spans="1:3">
      <c r="A64" s="142"/>
      <c r="B64" s="139" t="s">
        <v>270</v>
      </c>
      <c r="C64" s="142" t="b">
        <f>'5000'!J69&gt;=SUM('5000'!J70:J74)</f>
        <v>1</v>
      </c>
    </row>
    <row r="65" spans="1:3">
      <c r="A65" s="142"/>
      <c r="B65" s="139" t="s">
        <v>271</v>
      </c>
      <c r="C65" s="142" t="b">
        <f>'5000'!K69&gt;=SUM('5000'!K70:K74)</f>
        <v>1</v>
      </c>
    </row>
    <row r="66" spans="1:3">
      <c r="A66" s="142"/>
      <c r="B66" s="139" t="s">
        <v>272</v>
      </c>
      <c r="C66" s="142" t="b">
        <f>'5000'!L69&gt;=SUM('5000'!L70:L74)</f>
        <v>1</v>
      </c>
    </row>
    <row r="67" spans="1:3">
      <c r="A67" s="142"/>
      <c r="B67" s="139" t="s">
        <v>273</v>
      </c>
      <c r="C67" s="142" t="b">
        <f>'5000'!J76&gt;=SUM('5000'!J77:J80)</f>
        <v>1</v>
      </c>
    </row>
    <row r="68" spans="1:3">
      <c r="A68" s="142"/>
      <c r="B68" s="139" t="s">
        <v>274</v>
      </c>
      <c r="C68" s="142" t="b">
        <f>'5000'!K76&gt;=SUM('5000'!K77:K80)</f>
        <v>1</v>
      </c>
    </row>
    <row r="69" spans="1:3">
      <c r="A69" s="142"/>
      <c r="B69" s="139" t="s">
        <v>275</v>
      </c>
      <c r="C69" s="142" t="b">
        <f>'5000'!L76&gt;=SUM('5000'!L77:L80)</f>
        <v>1</v>
      </c>
    </row>
    <row r="70" spans="1:3">
      <c r="A70" s="142">
        <v>29</v>
      </c>
      <c r="B70" s="144" t="s">
        <v>289</v>
      </c>
      <c r="C70" s="146"/>
    </row>
    <row r="71" spans="1:3">
      <c r="A71" s="142"/>
      <c r="B71" s="139" t="s">
        <v>237</v>
      </c>
      <c r="C71" s="142" t="b">
        <f>'6000'!J8&gt;=SUM('6000'!J9:J10)</f>
        <v>1</v>
      </c>
    </row>
    <row r="72" spans="1:3">
      <c r="A72" s="142"/>
      <c r="B72" s="139" t="s">
        <v>238</v>
      </c>
      <c r="C72" s="142" t="b">
        <f>'6000'!K8&gt;=SUM('6000'!K9:K10)</f>
        <v>1</v>
      </c>
    </row>
    <row r="73" spans="1:3">
      <c r="A73" s="142"/>
      <c r="B73" s="139" t="s">
        <v>239</v>
      </c>
      <c r="C73" s="142" t="b">
        <f>'6000'!L8&gt;=SUM('6000'!L9:L10)</f>
        <v>1</v>
      </c>
    </row>
    <row r="74" spans="1:3">
      <c r="A74" s="142"/>
      <c r="B74" s="139" t="s">
        <v>240</v>
      </c>
      <c r="C74" s="142" t="b">
        <f>'6000'!J12&gt;=SUM('6000'!J13:J14)</f>
        <v>1</v>
      </c>
    </row>
    <row r="75" spans="1:3">
      <c r="A75" s="142"/>
      <c r="B75" s="139" t="s">
        <v>241</v>
      </c>
      <c r="C75" s="142" t="b">
        <f>'6000'!K12&gt;=SUM('6000'!K13:K14)</f>
        <v>1</v>
      </c>
    </row>
    <row r="76" spans="1:3">
      <c r="A76" s="142"/>
      <c r="B76" s="139" t="s">
        <v>242</v>
      </c>
      <c r="C76" s="142" t="b">
        <f>'6000'!L12&gt;=SUM('6000'!L13:L14)</f>
        <v>1</v>
      </c>
    </row>
    <row r="77" spans="1:3">
      <c r="A77" s="142"/>
      <c r="B77" s="139" t="s">
        <v>243</v>
      </c>
      <c r="C77" s="142" t="b">
        <f>SUM('6000'!J13:J14)&gt;=SUM('6000'!J15:J27)</f>
        <v>1</v>
      </c>
    </row>
    <row r="78" spans="1:3">
      <c r="A78" s="142"/>
      <c r="B78" s="139" t="s">
        <v>244</v>
      </c>
      <c r="C78" s="142" t="b">
        <f>SUM('6000'!K13:K14)&gt;=SUM('6000'!K15:K27)</f>
        <v>1</v>
      </c>
    </row>
    <row r="79" spans="1:3">
      <c r="A79" s="142"/>
      <c r="B79" s="139" t="s">
        <v>245</v>
      </c>
      <c r="C79" s="142" t="b">
        <f>SUM('6000'!L13:L14)&gt;=SUM('6000'!L15:L27)</f>
        <v>1</v>
      </c>
    </row>
    <row r="80" spans="1:3">
      <c r="A80" s="142"/>
      <c r="B80" s="139" t="s">
        <v>246</v>
      </c>
      <c r="C80" s="142" t="b">
        <f>'6000'!J29&gt;=SUM('6000'!J30:J31)</f>
        <v>1</v>
      </c>
    </row>
    <row r="81" spans="1:3">
      <c r="A81" s="142"/>
      <c r="B81" s="139" t="s">
        <v>247</v>
      </c>
      <c r="C81" s="142" t="b">
        <f>'6000'!K29&gt;=SUM('6000'!K30:K31)</f>
        <v>1</v>
      </c>
    </row>
    <row r="82" spans="1:3">
      <c r="A82" s="142"/>
      <c r="B82" s="139" t="s">
        <v>248</v>
      </c>
      <c r="C82" s="142" t="b">
        <f>'6000'!L29&gt;=SUM('6000'!L30:L31)</f>
        <v>1</v>
      </c>
    </row>
    <row r="83" spans="1:3">
      <c r="A83" s="142"/>
      <c r="B83" s="139" t="s">
        <v>249</v>
      </c>
      <c r="C83" s="142" t="b">
        <f>'6000'!J33&gt;=SUM('6000'!J34:J36)</f>
        <v>1</v>
      </c>
    </row>
    <row r="84" spans="1:3">
      <c r="A84" s="142"/>
      <c r="B84" s="139" t="s">
        <v>250</v>
      </c>
      <c r="C84" s="142" t="b">
        <f>'6000'!K33&gt;=SUM('6000'!K34:K36)</f>
        <v>1</v>
      </c>
    </row>
    <row r="85" spans="1:3">
      <c r="A85" s="142"/>
      <c r="B85" s="139" t="s">
        <v>251</v>
      </c>
      <c r="C85" s="142" t="b">
        <f>'6000'!L33&gt;=SUM('6000'!L34:L36)</f>
        <v>1</v>
      </c>
    </row>
    <row r="86" spans="1:3">
      <c r="A86" s="142"/>
      <c r="B86" s="139" t="s">
        <v>252</v>
      </c>
      <c r="C86" s="142" t="b">
        <f>'6000'!J38&gt;=SUM('6000'!J39:J40)</f>
        <v>1</v>
      </c>
    </row>
    <row r="87" spans="1:3">
      <c r="A87" s="142"/>
      <c r="B87" s="139" t="s">
        <v>253</v>
      </c>
      <c r="C87" s="142" t="b">
        <f>'6000'!K38&gt;=SUM('6000'!K39:K40)</f>
        <v>1</v>
      </c>
    </row>
    <row r="88" spans="1:3">
      <c r="A88" s="142"/>
      <c r="B88" s="139" t="s">
        <v>254</v>
      </c>
      <c r="C88" s="142" t="b">
        <f>'6000'!L38&gt;=SUM('6000'!L39:L40)</f>
        <v>1</v>
      </c>
    </row>
    <row r="89" spans="1:3">
      <c r="A89" s="142"/>
      <c r="B89" s="139" t="s">
        <v>255</v>
      </c>
      <c r="C89" s="142" t="b">
        <f>'6000'!J42&gt;=SUM('6000'!J43:J46)</f>
        <v>1</v>
      </c>
    </row>
    <row r="90" spans="1:3">
      <c r="A90" s="142"/>
      <c r="B90" s="139" t="s">
        <v>256</v>
      </c>
      <c r="C90" s="142" t="b">
        <f>'6000'!K42&gt;=SUM('6000'!K43:K46)</f>
        <v>1</v>
      </c>
    </row>
    <row r="91" spans="1:3">
      <c r="A91" s="142"/>
      <c r="B91" s="139" t="s">
        <v>257</v>
      </c>
      <c r="C91" s="142" t="b">
        <f>'6000'!L42&gt;=SUM('6000'!L43:L46)</f>
        <v>1</v>
      </c>
    </row>
    <row r="92" spans="1:3">
      <c r="A92" s="142"/>
      <c r="B92" s="139" t="s">
        <v>258</v>
      </c>
      <c r="C92" s="142" t="b">
        <f>'6000'!J48&gt;=SUM('6000'!J49:J52)+'6000'!J57+'6000'!J58</f>
        <v>1</v>
      </c>
    </row>
    <row r="93" spans="1:3">
      <c r="A93" s="142"/>
      <c r="B93" s="139" t="s">
        <v>259</v>
      </c>
      <c r="C93" s="142" t="b">
        <f>'6000'!J52&gt;=SUM('6000'!J53:J56)</f>
        <v>1</v>
      </c>
    </row>
    <row r="94" spans="1:3">
      <c r="A94" s="142"/>
      <c r="B94" s="139" t="s">
        <v>260</v>
      </c>
      <c r="C94" s="142" t="b">
        <f>'6000'!J58&gt;=SUM('6000'!J59:J61)</f>
        <v>1</v>
      </c>
    </row>
    <row r="95" spans="1:3">
      <c r="A95" s="142"/>
      <c r="B95" s="139" t="s">
        <v>261</v>
      </c>
      <c r="C95" s="142" t="b">
        <f>'6000'!K48&gt;=SUM('6000'!K49:K52)+'6000'!K57+'6000'!K58</f>
        <v>1</v>
      </c>
    </row>
    <row r="96" spans="1:3">
      <c r="A96" s="142"/>
      <c r="B96" s="139" t="s">
        <v>262</v>
      </c>
      <c r="C96" s="142" t="b">
        <f>'6000'!K52&gt;=SUM('6000'!K53:K56)</f>
        <v>1</v>
      </c>
    </row>
    <row r="97" spans="1:3">
      <c r="A97" s="142"/>
      <c r="B97" s="139" t="s">
        <v>263</v>
      </c>
      <c r="C97" s="142" t="b">
        <f>'6000'!K58&gt;=SUM('6000'!K59:K61)</f>
        <v>1</v>
      </c>
    </row>
    <row r="98" spans="1:3">
      <c r="A98" s="142"/>
      <c r="B98" s="139" t="s">
        <v>264</v>
      </c>
      <c r="C98" s="142" t="b">
        <f>'6000'!L48&gt;=SUM('6000'!L49:L52)+'6000'!L57+'6000'!L58</f>
        <v>1</v>
      </c>
    </row>
    <row r="99" spans="1:3">
      <c r="A99" s="142"/>
      <c r="B99" s="139" t="s">
        <v>265</v>
      </c>
      <c r="C99" s="142" t="b">
        <f>'6000'!L52&gt;=SUM('6000'!L53:L56)</f>
        <v>1</v>
      </c>
    </row>
    <row r="100" spans="1:3">
      <c r="A100" s="142"/>
      <c r="B100" s="139" t="s">
        <v>266</v>
      </c>
      <c r="C100" s="142" t="b">
        <f>'6000'!L58&gt;=SUM('6000'!L59:L61)</f>
        <v>1</v>
      </c>
    </row>
    <row r="101" spans="1:3">
      <c r="A101" s="142"/>
      <c r="B101" s="139" t="s">
        <v>267</v>
      </c>
      <c r="C101" s="142" t="b">
        <f>'6000'!J63&gt;=SUM('6000'!J64:J67)</f>
        <v>1</v>
      </c>
    </row>
    <row r="102" spans="1:3">
      <c r="A102" s="142"/>
      <c r="B102" s="139" t="s">
        <v>268</v>
      </c>
      <c r="C102" s="142" t="b">
        <f>'6000'!K63&gt;=SUM('6000'!K64:K67)</f>
        <v>1</v>
      </c>
    </row>
    <row r="103" spans="1:3">
      <c r="A103" s="142"/>
      <c r="B103" s="139" t="s">
        <v>269</v>
      </c>
      <c r="C103" s="142" t="b">
        <f>'6000'!L63&gt;=SUM('6000'!L64:L67)</f>
        <v>1</v>
      </c>
    </row>
    <row r="104" spans="1:3">
      <c r="A104" s="142"/>
      <c r="B104" s="139" t="s">
        <v>270</v>
      </c>
      <c r="C104" s="142" t="b">
        <f>'6000'!J69&gt;=SUM('6000'!J70:J74)</f>
        <v>1</v>
      </c>
    </row>
    <row r="105" spans="1:3">
      <c r="A105" s="142"/>
      <c r="B105" s="139" t="s">
        <v>271</v>
      </c>
      <c r="C105" s="142" t="b">
        <f>'6000'!K69&gt;=SUM('6000'!K70:K74)</f>
        <v>1</v>
      </c>
    </row>
    <row r="106" spans="1:3">
      <c r="A106" s="142"/>
      <c r="B106" s="139" t="s">
        <v>272</v>
      </c>
      <c r="C106" s="142" t="b">
        <f>'6000'!L69&gt;=SUM('6000'!L70:L74)</f>
        <v>1</v>
      </c>
    </row>
    <row r="107" spans="1:3">
      <c r="A107" s="142"/>
      <c r="B107" s="139" t="s">
        <v>273</v>
      </c>
      <c r="C107" s="142" t="b">
        <f>'6000'!J76&gt;=SUM('6000'!J77:J80)</f>
        <v>1</v>
      </c>
    </row>
    <row r="108" spans="1:3">
      <c r="A108" s="142"/>
      <c r="B108" s="139" t="s">
        <v>274</v>
      </c>
      <c r="C108" s="142" t="b">
        <f>'6000'!K76&gt;=SUM('6000'!K77:K80)</f>
        <v>1</v>
      </c>
    </row>
    <row r="109" spans="1:3">
      <c r="A109" s="142"/>
      <c r="B109" s="139" t="s">
        <v>275</v>
      </c>
      <c r="C109" s="142" t="b">
        <f>'6000'!L76&gt;=SUM('6000'!L77:L80)</f>
        <v>1</v>
      </c>
    </row>
    <row r="110" spans="1:3">
      <c r="A110" s="142">
        <v>30</v>
      </c>
      <c r="B110" s="139" t="s">
        <v>276</v>
      </c>
      <c r="C110" s="142" t="b">
        <f>'7000'!D7+'7000'!G7+'7000'!D8+'7000'!G8+'7000'!D9+'7000'!G9=SUM('1000'!K8:K13)</f>
        <v>1</v>
      </c>
    </row>
    <row r="111" spans="1:3">
      <c r="A111" s="142">
        <v>31</v>
      </c>
      <c r="B111" s="139" t="s">
        <v>277</v>
      </c>
      <c r="C111" s="142" t="b">
        <f>'7000'!E7+'7000'!H7+'7000'!E8+'7000'!H8+'7000'!E9+'7000'!H9=SUM('1000'!K14:K21)</f>
        <v>1</v>
      </c>
    </row>
    <row r="112" spans="1:3">
      <c r="A112" s="142">
        <v>32</v>
      </c>
      <c r="B112" s="139" t="s">
        <v>278</v>
      </c>
      <c r="C112" s="142" t="b">
        <f>'7000'!F7+'7000'!I7+'7000'!F8+'7000'!I8+'7000'!F9+'7000'!I9=SUM('1000'!K22:K34)</f>
        <v>1</v>
      </c>
    </row>
    <row r="113" spans="1:3" ht="25.5">
      <c r="A113" s="142">
        <v>33</v>
      </c>
      <c r="B113" s="139" t="s">
        <v>279</v>
      </c>
      <c r="C113" s="142" t="b">
        <f>SUM('7000'!D7:I7)+SUM('7000'!D8:I8)+SUM('7000'!D9:I9)='1000'!K36</f>
        <v>1</v>
      </c>
    </row>
    <row r="114" spans="1:3">
      <c r="A114" s="142">
        <v>34</v>
      </c>
      <c r="B114" s="144" t="s">
        <v>218</v>
      </c>
      <c r="C114" s="146"/>
    </row>
    <row r="115" spans="1:3">
      <c r="A115" s="142"/>
      <c r="B115" s="139" t="s">
        <v>290</v>
      </c>
      <c r="C115" s="142" t="b">
        <f>'7000'!H16+'7000'!H17='1000'!K36</f>
        <v>1</v>
      </c>
    </row>
    <row r="116" spans="1:3">
      <c r="A116" s="142"/>
      <c r="B116" s="139" t="s">
        <v>280</v>
      </c>
      <c r="C116" s="142" t="b">
        <f>'7000'!H18&lt;='7000'!H17</f>
        <v>1</v>
      </c>
    </row>
    <row r="117" spans="1:3">
      <c r="A117" s="142"/>
      <c r="B117" s="139" t="s">
        <v>281</v>
      </c>
      <c r="C117" s="142" t="b">
        <f>'7000'!H19&lt;='7000'!H17</f>
        <v>1</v>
      </c>
    </row>
    <row r="118" spans="1:3">
      <c r="A118" s="142"/>
      <c r="B118" s="139" t="s">
        <v>282</v>
      </c>
      <c r="C118" s="142" t="b">
        <f>'7000'!H26='3000'!D17-'3000'!E17</f>
        <v>1</v>
      </c>
    </row>
    <row r="119" spans="1:3">
      <c r="A119" s="142"/>
      <c r="B119" s="139" t="s">
        <v>283</v>
      </c>
      <c r="C119" s="142" t="b">
        <f>'7000'!H27&lt;='1000'!K36</f>
        <v>1</v>
      </c>
    </row>
  </sheetData>
  <sheetProtection password="CA48" sheet="1" objects="1" scenarios="1"/>
  <conditionalFormatting sqref="C2 C31:C69 C71:C113 C7:C29 C115:C119">
    <cfRule type="cellIs" dxfId="5" priority="7" operator="equal">
      <formula>FALSE</formula>
    </cfRule>
    <cfRule type="cellIs" dxfId="4" priority="8" operator="equal">
      <formula>TRUE</formula>
    </cfRule>
  </conditionalFormatting>
  <conditionalFormatting sqref="C3">
    <cfRule type="cellIs" dxfId="3" priority="5" operator="equal">
      <formula>FALSE</formula>
    </cfRule>
    <cfRule type="cellIs" dxfId="2" priority="6" operator="equal">
      <formula>TRUE</formula>
    </cfRule>
  </conditionalFormatting>
  <conditionalFormatting sqref="C4:C6">
    <cfRule type="cellIs" dxfId="1" priority="3" operator="equal">
      <formula>FALSE</formula>
    </cfRule>
    <cfRule type="cellIs" dxfId="0" priority="4" operator="equal">
      <formula>TRUE</formula>
    </cfRule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opLeftCell="A7" zoomScale="80" zoomScaleNormal="80" workbookViewId="0">
      <selection activeCell="A24" sqref="A24:XFD24"/>
    </sheetView>
  </sheetViews>
  <sheetFormatPr defaultRowHeight="15"/>
  <cols>
    <col min="1" max="1" width="18.28515625" customWidth="1"/>
    <col min="2" max="2" width="5.5703125" customWidth="1"/>
    <col min="3" max="3" width="18.28515625" customWidth="1"/>
    <col min="4" max="4" width="14.140625" customWidth="1"/>
    <col min="5" max="5" width="16.28515625" customWidth="1"/>
    <col min="6" max="6" width="17.85546875" customWidth="1"/>
    <col min="7" max="7" width="15" customWidth="1"/>
    <col min="8" max="8" width="13.28515625" customWidth="1"/>
    <col min="9" max="9" width="16.140625" customWidth="1"/>
    <col min="10" max="10" width="13.42578125" customWidth="1"/>
    <col min="11" max="11" width="12.7109375" customWidth="1"/>
  </cols>
  <sheetData>
    <row r="1" spans="1:11" ht="18.75" customHeight="1">
      <c r="A1" s="131" t="s">
        <v>215</v>
      </c>
      <c r="C1" s="132"/>
      <c r="D1" s="337" t="s">
        <v>9</v>
      </c>
      <c r="E1" s="337"/>
      <c r="F1" s="337"/>
      <c r="G1" s="337"/>
      <c r="H1" s="337"/>
      <c r="I1" s="337"/>
      <c r="J1" s="132"/>
    </row>
    <row r="2" spans="1:11" ht="18.75">
      <c r="A2" s="131"/>
      <c r="C2" s="132"/>
      <c r="D2" s="132"/>
      <c r="E2" s="132"/>
      <c r="F2" s="132"/>
      <c r="G2" s="132"/>
      <c r="H2" s="132"/>
      <c r="I2" s="132"/>
      <c r="J2" s="132"/>
    </row>
    <row r="3" spans="1:11" ht="15.75" thickBot="1">
      <c r="A3" t="s">
        <v>0</v>
      </c>
    </row>
    <row r="4" spans="1:11" ht="15.75" customHeight="1">
      <c r="A4" s="338" t="s">
        <v>1</v>
      </c>
      <c r="B4" s="340" t="s">
        <v>2</v>
      </c>
      <c r="C4" s="342" t="s">
        <v>3</v>
      </c>
      <c r="D4" s="342"/>
      <c r="E4" s="342"/>
      <c r="F4" s="343" t="s">
        <v>4</v>
      </c>
      <c r="G4" s="343"/>
      <c r="H4" s="343"/>
      <c r="I4" s="344" t="s">
        <v>5</v>
      </c>
      <c r="J4" s="344"/>
      <c r="K4" s="345"/>
    </row>
    <row r="5" spans="1:11" ht="152.25" customHeight="1" thickBot="1">
      <c r="A5" s="339"/>
      <c r="B5" s="341"/>
      <c r="C5" s="133" t="s">
        <v>6</v>
      </c>
      <c r="D5" s="133" t="s">
        <v>216</v>
      </c>
      <c r="E5" s="133" t="s">
        <v>7</v>
      </c>
      <c r="F5" s="134" t="s">
        <v>6</v>
      </c>
      <c r="G5" s="134" t="s">
        <v>216</v>
      </c>
      <c r="H5" s="134" t="s">
        <v>7</v>
      </c>
      <c r="I5" s="135" t="s">
        <v>6</v>
      </c>
      <c r="J5" s="135" t="s">
        <v>216</v>
      </c>
      <c r="K5" s="136" t="s">
        <v>7</v>
      </c>
    </row>
    <row r="6" spans="1:11" ht="10.5" customHeight="1" thickBot="1">
      <c r="A6" s="1">
        <v>1</v>
      </c>
      <c r="B6" s="2">
        <v>2</v>
      </c>
      <c r="C6" s="3">
        <v>3</v>
      </c>
      <c r="D6" s="3">
        <v>4</v>
      </c>
      <c r="E6" s="3">
        <v>5</v>
      </c>
      <c r="F6" s="4">
        <v>6</v>
      </c>
      <c r="G6" s="4">
        <v>7</v>
      </c>
      <c r="H6" s="4">
        <v>8</v>
      </c>
      <c r="I6" s="5">
        <v>9</v>
      </c>
      <c r="J6" s="5">
        <v>10</v>
      </c>
      <c r="K6" s="6">
        <v>11</v>
      </c>
    </row>
    <row r="7" spans="1:11" ht="8.25" customHeight="1" thickBot="1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5.95" customHeight="1">
      <c r="A8" s="183">
        <v>21</v>
      </c>
      <c r="B8" s="10">
        <v>1</v>
      </c>
      <c r="C8" s="233">
        <v>330</v>
      </c>
      <c r="D8" s="233">
        <v>217</v>
      </c>
      <c r="E8" s="191">
        <v>73</v>
      </c>
      <c r="F8" s="237">
        <v>387</v>
      </c>
      <c r="G8" s="237">
        <v>251</v>
      </c>
      <c r="H8" s="192">
        <v>91</v>
      </c>
      <c r="I8" s="198">
        <f t="shared" ref="I8:K34" si="0">C8+F8</f>
        <v>717</v>
      </c>
      <c r="J8" s="199">
        <f t="shared" si="0"/>
        <v>468</v>
      </c>
      <c r="K8" s="200">
        <f>E8+H8</f>
        <v>164</v>
      </c>
    </row>
    <row r="9" spans="1:11" ht="15.95" customHeight="1">
      <c r="A9" s="184">
        <v>24</v>
      </c>
      <c r="B9" s="11">
        <v>2</v>
      </c>
      <c r="C9" s="234">
        <v>330</v>
      </c>
      <c r="D9" s="234">
        <v>262</v>
      </c>
      <c r="E9" s="193">
        <v>57</v>
      </c>
      <c r="F9" s="234">
        <v>399</v>
      </c>
      <c r="G9" s="234">
        <v>308</v>
      </c>
      <c r="H9" s="193">
        <v>61</v>
      </c>
      <c r="I9" s="201">
        <f t="shared" si="0"/>
        <v>729</v>
      </c>
      <c r="J9" s="202">
        <f t="shared" si="0"/>
        <v>570</v>
      </c>
      <c r="K9" s="203">
        <f t="shared" si="0"/>
        <v>118</v>
      </c>
    </row>
    <row r="10" spans="1:11" ht="15.95" customHeight="1">
      <c r="A10" s="185">
        <v>27</v>
      </c>
      <c r="B10" s="12">
        <v>3</v>
      </c>
      <c r="C10" s="235">
        <v>540</v>
      </c>
      <c r="D10" s="235">
        <v>332</v>
      </c>
      <c r="E10" s="194">
        <v>77</v>
      </c>
      <c r="F10" s="238">
        <v>525</v>
      </c>
      <c r="G10" s="238">
        <v>356</v>
      </c>
      <c r="H10" s="195">
        <v>108</v>
      </c>
      <c r="I10" s="201">
        <f t="shared" si="0"/>
        <v>1065</v>
      </c>
      <c r="J10" s="202">
        <f t="shared" si="0"/>
        <v>688</v>
      </c>
      <c r="K10" s="203">
        <f t="shared" si="0"/>
        <v>185</v>
      </c>
    </row>
    <row r="11" spans="1:11" ht="15.95" customHeight="1">
      <c r="A11" s="184">
        <v>30</v>
      </c>
      <c r="B11" s="11">
        <v>4</v>
      </c>
      <c r="C11" s="234">
        <v>540</v>
      </c>
      <c r="D11" s="234">
        <v>319</v>
      </c>
      <c r="E11" s="193">
        <v>78</v>
      </c>
      <c r="F11" s="234">
        <v>505</v>
      </c>
      <c r="G11" s="234">
        <v>346</v>
      </c>
      <c r="H11" s="193">
        <v>138</v>
      </c>
      <c r="I11" s="201">
        <f t="shared" si="0"/>
        <v>1045</v>
      </c>
      <c r="J11" s="202">
        <f t="shared" si="0"/>
        <v>665</v>
      </c>
      <c r="K11" s="203">
        <f t="shared" si="0"/>
        <v>216</v>
      </c>
    </row>
    <row r="12" spans="1:11" ht="15.95" customHeight="1">
      <c r="A12" s="185">
        <v>33</v>
      </c>
      <c r="B12" s="12">
        <v>5</v>
      </c>
      <c r="C12" s="235">
        <v>540</v>
      </c>
      <c r="D12" s="235">
        <v>316</v>
      </c>
      <c r="E12" s="194">
        <v>39</v>
      </c>
      <c r="F12" s="238">
        <v>505</v>
      </c>
      <c r="G12" s="238">
        <v>344</v>
      </c>
      <c r="H12" s="195">
        <v>61</v>
      </c>
      <c r="I12" s="201">
        <f t="shared" si="0"/>
        <v>1045</v>
      </c>
      <c r="J12" s="202">
        <f t="shared" si="0"/>
        <v>660</v>
      </c>
      <c r="K12" s="203">
        <f t="shared" si="0"/>
        <v>100</v>
      </c>
    </row>
    <row r="13" spans="1:11" ht="15.95" customHeight="1">
      <c r="A13" s="184">
        <v>36</v>
      </c>
      <c r="B13" s="11">
        <v>6</v>
      </c>
      <c r="C13" s="234">
        <v>451</v>
      </c>
      <c r="D13" s="234">
        <v>263</v>
      </c>
      <c r="E13" s="193">
        <v>51</v>
      </c>
      <c r="F13" s="234">
        <v>500</v>
      </c>
      <c r="G13" s="234">
        <v>337</v>
      </c>
      <c r="H13" s="193">
        <v>65</v>
      </c>
      <c r="I13" s="201">
        <f t="shared" si="0"/>
        <v>951</v>
      </c>
      <c r="J13" s="202">
        <f t="shared" si="0"/>
        <v>600</v>
      </c>
      <c r="K13" s="203">
        <f t="shared" si="0"/>
        <v>116</v>
      </c>
    </row>
    <row r="14" spans="1:11" ht="15.95" customHeight="1">
      <c r="A14" s="185">
        <v>39</v>
      </c>
      <c r="B14" s="12">
        <v>7</v>
      </c>
      <c r="C14" s="235">
        <v>451</v>
      </c>
      <c r="D14" s="235">
        <v>268</v>
      </c>
      <c r="E14" s="194">
        <v>33</v>
      </c>
      <c r="F14" s="238">
        <v>524</v>
      </c>
      <c r="G14" s="238">
        <v>333</v>
      </c>
      <c r="H14" s="195">
        <v>58</v>
      </c>
      <c r="I14" s="201">
        <f t="shared" si="0"/>
        <v>975</v>
      </c>
      <c r="J14" s="202">
        <f t="shared" si="0"/>
        <v>601</v>
      </c>
      <c r="K14" s="203">
        <f t="shared" si="0"/>
        <v>91</v>
      </c>
    </row>
    <row r="15" spans="1:11" ht="15.95" customHeight="1">
      <c r="A15" s="184">
        <v>42</v>
      </c>
      <c r="B15" s="11">
        <v>8</v>
      </c>
      <c r="C15" s="234">
        <v>457</v>
      </c>
      <c r="D15" s="234">
        <v>327</v>
      </c>
      <c r="E15" s="193">
        <v>23</v>
      </c>
      <c r="F15" s="234">
        <v>567</v>
      </c>
      <c r="G15" s="234">
        <v>358</v>
      </c>
      <c r="H15" s="193">
        <v>52</v>
      </c>
      <c r="I15" s="201">
        <f t="shared" si="0"/>
        <v>1024</v>
      </c>
      <c r="J15" s="202">
        <f t="shared" si="0"/>
        <v>685</v>
      </c>
      <c r="K15" s="203">
        <f t="shared" si="0"/>
        <v>75</v>
      </c>
    </row>
    <row r="16" spans="1:11" ht="15.95" customHeight="1">
      <c r="A16" s="185">
        <v>45</v>
      </c>
      <c r="B16" s="12">
        <v>9</v>
      </c>
      <c r="C16" s="235">
        <v>480</v>
      </c>
      <c r="D16" s="235">
        <v>302</v>
      </c>
      <c r="E16" s="194">
        <v>74</v>
      </c>
      <c r="F16" s="238">
        <v>570</v>
      </c>
      <c r="G16" s="238">
        <v>337</v>
      </c>
      <c r="H16" s="195">
        <v>146</v>
      </c>
      <c r="I16" s="201">
        <f t="shared" si="0"/>
        <v>1050</v>
      </c>
      <c r="J16" s="202">
        <f t="shared" si="0"/>
        <v>639</v>
      </c>
      <c r="K16" s="203">
        <f t="shared" si="0"/>
        <v>220</v>
      </c>
    </row>
    <row r="17" spans="1:11" ht="15.95" customHeight="1">
      <c r="A17" s="184">
        <v>48</v>
      </c>
      <c r="B17" s="11">
        <v>10</v>
      </c>
      <c r="C17" s="234">
        <v>480</v>
      </c>
      <c r="D17" s="234">
        <v>300</v>
      </c>
      <c r="E17" s="193">
        <v>80</v>
      </c>
      <c r="F17" s="234">
        <v>586</v>
      </c>
      <c r="G17" s="234">
        <v>346</v>
      </c>
      <c r="H17" s="193">
        <v>130</v>
      </c>
      <c r="I17" s="201">
        <f t="shared" si="0"/>
        <v>1066</v>
      </c>
      <c r="J17" s="202">
        <f t="shared" si="0"/>
        <v>646</v>
      </c>
      <c r="K17" s="203">
        <f t="shared" si="0"/>
        <v>210</v>
      </c>
    </row>
    <row r="18" spans="1:11" ht="15.95" customHeight="1">
      <c r="A18" s="185">
        <v>51</v>
      </c>
      <c r="B18" s="12">
        <v>11</v>
      </c>
      <c r="C18" s="235">
        <v>472</v>
      </c>
      <c r="D18" s="235">
        <v>241</v>
      </c>
      <c r="E18" s="194">
        <v>70</v>
      </c>
      <c r="F18" s="238">
        <v>588</v>
      </c>
      <c r="G18" s="238">
        <v>284</v>
      </c>
      <c r="H18" s="195">
        <v>133</v>
      </c>
      <c r="I18" s="201">
        <f t="shared" si="0"/>
        <v>1060</v>
      </c>
      <c r="J18" s="202">
        <f t="shared" si="0"/>
        <v>525</v>
      </c>
      <c r="K18" s="203">
        <f t="shared" si="0"/>
        <v>203</v>
      </c>
    </row>
    <row r="19" spans="1:11" ht="15.95" customHeight="1">
      <c r="A19" s="184">
        <v>54</v>
      </c>
      <c r="B19" s="11">
        <v>12</v>
      </c>
      <c r="C19" s="234">
        <v>472</v>
      </c>
      <c r="D19" s="234">
        <v>207</v>
      </c>
      <c r="E19" s="193">
        <v>94</v>
      </c>
      <c r="F19" s="234">
        <v>568</v>
      </c>
      <c r="G19" s="234">
        <v>246</v>
      </c>
      <c r="H19" s="193">
        <v>153</v>
      </c>
      <c r="I19" s="201">
        <f t="shared" si="0"/>
        <v>1040</v>
      </c>
      <c r="J19" s="202">
        <f t="shared" si="0"/>
        <v>453</v>
      </c>
      <c r="K19" s="203">
        <f t="shared" si="0"/>
        <v>247</v>
      </c>
    </row>
    <row r="20" spans="1:11" ht="15.95" customHeight="1">
      <c r="A20" s="185">
        <v>57</v>
      </c>
      <c r="B20" s="12">
        <v>13</v>
      </c>
      <c r="C20" s="235">
        <v>276</v>
      </c>
      <c r="D20" s="235">
        <v>220</v>
      </c>
      <c r="E20" s="194">
        <v>42</v>
      </c>
      <c r="F20" s="238">
        <v>416</v>
      </c>
      <c r="G20" s="238">
        <v>686</v>
      </c>
      <c r="H20" s="195">
        <v>85</v>
      </c>
      <c r="I20" s="201">
        <f t="shared" si="0"/>
        <v>692</v>
      </c>
      <c r="J20" s="202">
        <f t="shared" si="0"/>
        <v>906</v>
      </c>
      <c r="K20" s="203">
        <f t="shared" si="0"/>
        <v>127</v>
      </c>
    </row>
    <row r="21" spans="1:11" ht="15.95" customHeight="1">
      <c r="A21" s="184">
        <v>60</v>
      </c>
      <c r="B21" s="11">
        <v>14</v>
      </c>
      <c r="C21" s="234">
        <v>286</v>
      </c>
      <c r="D21" s="234">
        <v>196</v>
      </c>
      <c r="E21" s="193">
        <v>39</v>
      </c>
      <c r="F21" s="234">
        <v>407</v>
      </c>
      <c r="G21" s="234">
        <v>495</v>
      </c>
      <c r="H21" s="193">
        <v>88</v>
      </c>
      <c r="I21" s="201">
        <f t="shared" si="0"/>
        <v>693</v>
      </c>
      <c r="J21" s="202">
        <f t="shared" si="0"/>
        <v>691</v>
      </c>
      <c r="K21" s="203">
        <f t="shared" si="0"/>
        <v>127</v>
      </c>
    </row>
    <row r="22" spans="1:11" ht="24.95" customHeight="1">
      <c r="A22" s="185">
        <v>63</v>
      </c>
      <c r="B22" s="12">
        <v>15</v>
      </c>
      <c r="C22" s="235">
        <v>286</v>
      </c>
      <c r="D22" s="235">
        <v>351</v>
      </c>
      <c r="E22" s="194">
        <v>27</v>
      </c>
      <c r="F22" s="238">
        <v>399</v>
      </c>
      <c r="G22" s="238">
        <v>466</v>
      </c>
      <c r="H22" s="195">
        <v>73</v>
      </c>
      <c r="I22" s="201">
        <f t="shared" si="0"/>
        <v>685</v>
      </c>
      <c r="J22" s="202">
        <f t="shared" si="0"/>
        <v>817</v>
      </c>
      <c r="K22" s="203">
        <f t="shared" si="0"/>
        <v>100</v>
      </c>
    </row>
    <row r="23" spans="1:11" ht="15.75" customHeight="1">
      <c r="A23" s="184">
        <v>66</v>
      </c>
      <c r="B23" s="11">
        <v>16</v>
      </c>
      <c r="C23" s="234">
        <v>212</v>
      </c>
      <c r="D23" s="234">
        <v>268</v>
      </c>
      <c r="E23" s="193">
        <v>22</v>
      </c>
      <c r="F23" s="234">
        <v>274</v>
      </c>
      <c r="G23" s="234">
        <v>336</v>
      </c>
      <c r="H23" s="193">
        <v>63</v>
      </c>
      <c r="I23" s="201">
        <f t="shared" si="0"/>
        <v>486</v>
      </c>
      <c r="J23" s="202">
        <f t="shared" si="0"/>
        <v>604</v>
      </c>
      <c r="K23" s="203">
        <f t="shared" si="0"/>
        <v>85</v>
      </c>
    </row>
    <row r="24" spans="1:11" ht="15.75">
      <c r="A24" s="185">
        <v>69</v>
      </c>
      <c r="B24" s="12">
        <v>17</v>
      </c>
      <c r="C24" s="235">
        <v>205</v>
      </c>
      <c r="D24" s="235">
        <v>224</v>
      </c>
      <c r="E24" s="194">
        <v>6</v>
      </c>
      <c r="F24" s="238">
        <v>274</v>
      </c>
      <c r="G24" s="238">
        <v>318</v>
      </c>
      <c r="H24" s="195">
        <v>35</v>
      </c>
      <c r="I24" s="201">
        <f t="shared" si="0"/>
        <v>479</v>
      </c>
      <c r="J24" s="202">
        <f t="shared" si="0"/>
        <v>542</v>
      </c>
      <c r="K24" s="203">
        <f t="shared" si="0"/>
        <v>41</v>
      </c>
    </row>
    <row r="25" spans="1:11" ht="15.75">
      <c r="A25" s="184">
        <v>72</v>
      </c>
      <c r="B25" s="11">
        <v>18</v>
      </c>
      <c r="C25" s="234">
        <v>138</v>
      </c>
      <c r="D25" s="234">
        <v>24</v>
      </c>
      <c r="E25" s="193">
        <v>17</v>
      </c>
      <c r="F25" s="234">
        <v>233</v>
      </c>
      <c r="G25" s="234">
        <v>67</v>
      </c>
      <c r="H25" s="193">
        <v>31</v>
      </c>
      <c r="I25" s="201">
        <f t="shared" si="0"/>
        <v>371</v>
      </c>
      <c r="J25" s="202">
        <f t="shared" si="0"/>
        <v>91</v>
      </c>
      <c r="K25" s="203">
        <f t="shared" si="0"/>
        <v>48</v>
      </c>
    </row>
    <row r="26" spans="1:11" ht="15.75">
      <c r="A26" s="185">
        <v>75</v>
      </c>
      <c r="B26" s="12">
        <v>19</v>
      </c>
      <c r="C26" s="235">
        <v>115</v>
      </c>
      <c r="D26" s="235">
        <v>22</v>
      </c>
      <c r="E26" s="194">
        <v>24</v>
      </c>
      <c r="F26" s="238">
        <v>220</v>
      </c>
      <c r="G26" s="238">
        <v>28</v>
      </c>
      <c r="H26" s="195">
        <v>49</v>
      </c>
      <c r="I26" s="201">
        <f t="shared" si="0"/>
        <v>335</v>
      </c>
      <c r="J26" s="202">
        <f t="shared" si="0"/>
        <v>50</v>
      </c>
      <c r="K26" s="203">
        <f t="shared" si="0"/>
        <v>73</v>
      </c>
    </row>
    <row r="27" spans="1:11" ht="15.75">
      <c r="A27" s="184">
        <v>78</v>
      </c>
      <c r="B27" s="11">
        <v>20</v>
      </c>
      <c r="C27" s="234">
        <v>108</v>
      </c>
      <c r="D27" s="234">
        <v>10</v>
      </c>
      <c r="E27" s="193">
        <v>8</v>
      </c>
      <c r="F27" s="234">
        <v>236</v>
      </c>
      <c r="G27" s="234">
        <v>20</v>
      </c>
      <c r="H27" s="193">
        <v>18</v>
      </c>
      <c r="I27" s="201">
        <f t="shared" si="0"/>
        <v>344</v>
      </c>
      <c r="J27" s="202">
        <f t="shared" si="0"/>
        <v>30</v>
      </c>
      <c r="K27" s="203">
        <f t="shared" si="0"/>
        <v>26</v>
      </c>
    </row>
    <row r="28" spans="1:11" ht="15.75">
      <c r="A28" s="185">
        <v>81</v>
      </c>
      <c r="B28" s="12">
        <v>21</v>
      </c>
      <c r="C28" s="235">
        <v>60</v>
      </c>
      <c r="D28" s="235">
        <v>8</v>
      </c>
      <c r="E28" s="194">
        <v>6</v>
      </c>
      <c r="F28" s="238">
        <v>121</v>
      </c>
      <c r="G28" s="238">
        <v>8</v>
      </c>
      <c r="H28" s="195">
        <v>16</v>
      </c>
      <c r="I28" s="201">
        <f t="shared" si="0"/>
        <v>181</v>
      </c>
      <c r="J28" s="202">
        <f t="shared" si="0"/>
        <v>16</v>
      </c>
      <c r="K28" s="203">
        <f t="shared" si="0"/>
        <v>22</v>
      </c>
    </row>
    <row r="29" spans="1:11" ht="15.75">
      <c r="A29" s="184">
        <v>84</v>
      </c>
      <c r="B29" s="11">
        <v>22</v>
      </c>
      <c r="C29" s="234">
        <v>60</v>
      </c>
      <c r="D29" s="234">
        <v>6</v>
      </c>
      <c r="E29" s="193">
        <v>7</v>
      </c>
      <c r="F29" s="234">
        <v>109</v>
      </c>
      <c r="G29" s="234">
        <v>6</v>
      </c>
      <c r="H29" s="193">
        <v>16</v>
      </c>
      <c r="I29" s="201">
        <f t="shared" si="0"/>
        <v>169</v>
      </c>
      <c r="J29" s="202">
        <f t="shared" si="0"/>
        <v>12</v>
      </c>
      <c r="K29" s="203">
        <f t="shared" si="0"/>
        <v>23</v>
      </c>
    </row>
    <row r="30" spans="1:11" ht="15.75">
      <c r="A30" s="185">
        <v>87</v>
      </c>
      <c r="B30" s="12">
        <v>23</v>
      </c>
      <c r="C30" s="235">
        <v>16</v>
      </c>
      <c r="D30" s="235">
        <v>6</v>
      </c>
      <c r="E30" s="194">
        <v>7</v>
      </c>
      <c r="F30" s="238">
        <v>63</v>
      </c>
      <c r="G30" s="238">
        <v>4</v>
      </c>
      <c r="H30" s="195">
        <v>18</v>
      </c>
      <c r="I30" s="201">
        <f t="shared" si="0"/>
        <v>79</v>
      </c>
      <c r="J30" s="202">
        <f t="shared" si="0"/>
        <v>10</v>
      </c>
      <c r="K30" s="203">
        <f t="shared" si="0"/>
        <v>25</v>
      </c>
    </row>
    <row r="31" spans="1:11" ht="15.75">
      <c r="A31" s="184">
        <v>90</v>
      </c>
      <c r="B31" s="11">
        <v>24</v>
      </c>
      <c r="C31" s="234">
        <v>2</v>
      </c>
      <c r="D31" s="234">
        <v>4</v>
      </c>
      <c r="E31" s="193">
        <v>5</v>
      </c>
      <c r="F31" s="234">
        <v>10</v>
      </c>
      <c r="G31" s="234">
        <v>3</v>
      </c>
      <c r="H31" s="193">
        <v>4</v>
      </c>
      <c r="I31" s="201">
        <f t="shared" si="0"/>
        <v>12</v>
      </c>
      <c r="J31" s="202">
        <f t="shared" si="0"/>
        <v>7</v>
      </c>
      <c r="K31" s="203">
        <f t="shared" si="0"/>
        <v>9</v>
      </c>
    </row>
    <row r="32" spans="1:11" ht="15.75">
      <c r="A32" s="185">
        <v>93</v>
      </c>
      <c r="B32" s="12">
        <v>25</v>
      </c>
      <c r="C32" s="235">
        <v>1</v>
      </c>
      <c r="D32" s="235">
        <v>0</v>
      </c>
      <c r="E32" s="194"/>
      <c r="F32" s="238">
        <v>8</v>
      </c>
      <c r="G32" s="238">
        <v>0</v>
      </c>
      <c r="H32" s="195">
        <v>3</v>
      </c>
      <c r="I32" s="201">
        <f t="shared" si="0"/>
        <v>9</v>
      </c>
      <c r="J32" s="202">
        <f t="shared" si="0"/>
        <v>0</v>
      </c>
      <c r="K32" s="203">
        <f t="shared" si="0"/>
        <v>3</v>
      </c>
    </row>
    <row r="33" spans="1:11" ht="15.75">
      <c r="A33" s="184">
        <v>96</v>
      </c>
      <c r="B33" s="11">
        <v>26</v>
      </c>
      <c r="C33" s="234"/>
      <c r="D33" s="234"/>
      <c r="E33" s="193"/>
      <c r="F33" s="234"/>
      <c r="G33" s="234"/>
      <c r="H33" s="193">
        <v>2</v>
      </c>
      <c r="I33" s="201">
        <f t="shared" si="0"/>
        <v>0</v>
      </c>
      <c r="J33" s="202">
        <f t="shared" si="0"/>
        <v>0</v>
      </c>
      <c r="K33" s="203">
        <f t="shared" si="0"/>
        <v>2</v>
      </c>
    </row>
    <row r="34" spans="1:11" ht="16.5" thickBot="1">
      <c r="A34" s="186">
        <v>99</v>
      </c>
      <c r="B34" s="13">
        <v>27</v>
      </c>
      <c r="C34" s="236"/>
      <c r="D34" s="236"/>
      <c r="E34" s="196"/>
      <c r="F34" s="239"/>
      <c r="G34" s="239"/>
      <c r="H34" s="197"/>
      <c r="I34" s="204">
        <f t="shared" si="0"/>
        <v>0</v>
      </c>
      <c r="J34" s="205">
        <f t="shared" si="0"/>
        <v>0</v>
      </c>
      <c r="K34" s="206">
        <f t="shared" si="0"/>
        <v>0</v>
      </c>
    </row>
    <row r="35" spans="1:11" ht="16.5" thickBot="1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7"/>
    </row>
    <row r="36" spans="1:11" ht="16.5" thickBot="1">
      <c r="A36" s="18" t="s">
        <v>8</v>
      </c>
      <c r="B36" s="19"/>
      <c r="C36" s="187">
        <f t="shared" ref="C36:K36" si="1">SUM(C8:C34)</f>
        <v>7308</v>
      </c>
      <c r="D36" s="187">
        <f t="shared" si="1"/>
        <v>4693</v>
      </c>
      <c r="E36" s="187">
        <f t="shared" si="1"/>
        <v>959</v>
      </c>
      <c r="F36" s="188">
        <f t="shared" si="1"/>
        <v>8994</v>
      </c>
      <c r="G36" s="188">
        <f t="shared" si="1"/>
        <v>6283</v>
      </c>
      <c r="H36" s="188">
        <f t="shared" si="1"/>
        <v>1697</v>
      </c>
      <c r="I36" s="189">
        <f t="shared" si="1"/>
        <v>16302</v>
      </c>
      <c r="J36" s="189">
        <f t="shared" si="1"/>
        <v>10976</v>
      </c>
      <c r="K36" s="190">
        <f t="shared" si="1"/>
        <v>2656</v>
      </c>
    </row>
  </sheetData>
  <sheetProtection password="CA48" sheet="1" objects="1" scenarios="1"/>
  <protectedRanges>
    <protectedRange sqref="C8:H34" name="t1000_1"/>
  </protectedRanges>
  <mergeCells count="6">
    <mergeCell ref="D1:I1"/>
    <mergeCell ref="A4:A5"/>
    <mergeCell ref="B4:B5"/>
    <mergeCell ref="C4:E4"/>
    <mergeCell ref="F4:H4"/>
    <mergeCell ref="I4:K4"/>
  </mergeCells>
  <pageMargins left="0.7" right="0.7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9"/>
  <sheetViews>
    <sheetView topLeftCell="A7" zoomScale="85" zoomScaleNormal="85" workbookViewId="0">
      <selection activeCell="F25" sqref="F25"/>
    </sheetView>
  </sheetViews>
  <sheetFormatPr defaultRowHeight="15"/>
  <cols>
    <col min="1" max="1" width="2.28515625" customWidth="1"/>
    <col min="2" max="2" width="52.42578125" customWidth="1"/>
    <col min="3" max="3" width="8.42578125" customWidth="1"/>
    <col min="4" max="4" width="28.5703125" customWidth="1"/>
    <col min="5" max="5" width="34.42578125" customWidth="1"/>
  </cols>
  <sheetData>
    <row r="1" spans="2:5" ht="15.75" customHeight="1">
      <c r="B1" s="346" t="s">
        <v>217</v>
      </c>
      <c r="C1" s="346"/>
      <c r="D1" s="346"/>
      <c r="E1" s="346"/>
    </row>
    <row r="2" spans="2:5" ht="18.75">
      <c r="B2" s="20"/>
      <c r="C2" s="20"/>
      <c r="D2" s="20"/>
      <c r="E2" s="20"/>
    </row>
    <row r="3" spans="2:5" ht="15.75" thickBot="1">
      <c r="B3" t="s">
        <v>10</v>
      </c>
    </row>
    <row r="4" spans="2:5" ht="50.25" customHeight="1" thickBot="1">
      <c r="B4" s="21" t="s">
        <v>11</v>
      </c>
      <c r="C4" s="22" t="s">
        <v>2</v>
      </c>
      <c r="D4" s="22" t="s">
        <v>12</v>
      </c>
      <c r="E4" s="23" t="s">
        <v>13</v>
      </c>
    </row>
    <row r="5" spans="2:5" ht="9.75" customHeight="1" thickBot="1">
      <c r="B5" s="24">
        <v>1</v>
      </c>
      <c r="C5" s="24">
        <v>2</v>
      </c>
      <c r="D5" s="24">
        <v>3</v>
      </c>
      <c r="E5" s="24">
        <v>4</v>
      </c>
    </row>
    <row r="6" spans="2:5" ht="31.5">
      <c r="B6" s="25" t="s">
        <v>14</v>
      </c>
      <c r="C6" s="26">
        <v>1</v>
      </c>
      <c r="D6" s="26">
        <f>'1000'!K36</f>
        <v>2656</v>
      </c>
      <c r="E6" s="212">
        <v>706</v>
      </c>
    </row>
    <row r="7" spans="2:5" ht="78.75">
      <c r="B7" s="29" t="s">
        <v>15</v>
      </c>
      <c r="C7" s="30">
        <v>2</v>
      </c>
      <c r="D7" s="207">
        <v>2656</v>
      </c>
      <c r="E7" s="213">
        <v>706</v>
      </c>
    </row>
    <row r="8" spans="2:5" ht="31.5">
      <c r="B8" s="31" t="s">
        <v>16</v>
      </c>
      <c r="C8" s="32">
        <v>3</v>
      </c>
      <c r="D8" s="208">
        <v>2656</v>
      </c>
      <c r="E8" s="214">
        <v>64</v>
      </c>
    </row>
    <row r="9" spans="2:5" ht="15.75">
      <c r="B9" s="29" t="s">
        <v>17</v>
      </c>
      <c r="C9" s="30">
        <v>4</v>
      </c>
      <c r="D9" s="209">
        <v>2656</v>
      </c>
      <c r="E9" s="215">
        <v>642</v>
      </c>
    </row>
    <row r="10" spans="2:5" ht="15.75">
      <c r="B10" s="31" t="s">
        <v>18</v>
      </c>
      <c r="C10" s="32">
        <v>6</v>
      </c>
      <c r="D10" s="209">
        <v>1751</v>
      </c>
      <c r="E10" s="214">
        <v>79</v>
      </c>
    </row>
    <row r="11" spans="2:5" ht="15.75">
      <c r="B11" s="29" t="s">
        <v>19</v>
      </c>
      <c r="C11" s="30">
        <v>7</v>
      </c>
      <c r="D11" s="210">
        <v>1751</v>
      </c>
      <c r="E11" s="216">
        <v>89</v>
      </c>
    </row>
    <row r="12" spans="2:5" ht="31.5">
      <c r="B12" s="31" t="s">
        <v>20</v>
      </c>
      <c r="C12" s="32">
        <v>8</v>
      </c>
      <c r="D12" s="208">
        <v>2299</v>
      </c>
      <c r="E12" s="214">
        <v>194</v>
      </c>
    </row>
    <row r="13" spans="2:5" ht="15.75">
      <c r="B13" s="29" t="s">
        <v>21</v>
      </c>
      <c r="C13" s="30">
        <v>9</v>
      </c>
      <c r="D13" s="209">
        <v>1695</v>
      </c>
      <c r="E13" s="215">
        <v>146</v>
      </c>
    </row>
    <row r="14" spans="2:5" ht="15.75">
      <c r="B14" s="31" t="s">
        <v>22</v>
      </c>
      <c r="C14" s="32">
        <v>10</v>
      </c>
      <c r="D14" s="208">
        <v>1695</v>
      </c>
      <c r="E14" s="214">
        <v>194</v>
      </c>
    </row>
    <row r="15" spans="2:5" ht="31.5">
      <c r="B15" s="29" t="s">
        <v>23</v>
      </c>
      <c r="C15" s="30">
        <v>11</v>
      </c>
      <c r="D15" s="209">
        <v>1695</v>
      </c>
      <c r="E15" s="215">
        <v>106</v>
      </c>
    </row>
    <row r="16" spans="2:5" ht="15.75">
      <c r="B16" s="31" t="s">
        <v>24</v>
      </c>
      <c r="C16" s="32">
        <v>12</v>
      </c>
      <c r="D16" s="208">
        <v>2656</v>
      </c>
      <c r="E16" s="214">
        <v>36</v>
      </c>
    </row>
    <row r="17" spans="2:5" ht="15.75">
      <c r="B17" s="29" t="s">
        <v>25</v>
      </c>
      <c r="C17" s="30">
        <v>13</v>
      </c>
      <c r="D17" s="209">
        <v>1163</v>
      </c>
      <c r="E17" s="215">
        <v>50</v>
      </c>
    </row>
    <row r="18" spans="2:5" ht="15.75">
      <c r="B18" s="31" t="s">
        <v>26</v>
      </c>
      <c r="C18" s="32">
        <v>14</v>
      </c>
      <c r="D18" s="208">
        <v>1751</v>
      </c>
      <c r="E18" s="214">
        <v>67</v>
      </c>
    </row>
    <row r="19" spans="2:5" ht="15.75">
      <c r="B19" s="29" t="s">
        <v>27</v>
      </c>
      <c r="C19" s="30">
        <v>15</v>
      </c>
      <c r="D19" s="209">
        <v>782</v>
      </c>
      <c r="E19" s="215">
        <v>58</v>
      </c>
    </row>
    <row r="20" spans="2:5" ht="31.5">
      <c r="B20" s="31" t="s">
        <v>28</v>
      </c>
      <c r="C20" s="32">
        <v>16</v>
      </c>
      <c r="D20" s="208">
        <v>782</v>
      </c>
      <c r="E20" s="214">
        <v>84</v>
      </c>
    </row>
    <row r="21" spans="2:5" ht="15.75">
      <c r="B21" s="29" t="s">
        <v>29</v>
      </c>
      <c r="C21" s="30">
        <v>17</v>
      </c>
      <c r="D21" s="209">
        <v>2653</v>
      </c>
      <c r="E21" s="215">
        <v>91</v>
      </c>
    </row>
    <row r="22" spans="2:5" ht="15.75">
      <c r="B22" s="31" t="s">
        <v>30</v>
      </c>
      <c r="C22" s="32">
        <v>18</v>
      </c>
      <c r="D22" s="208">
        <v>1589</v>
      </c>
      <c r="E22" s="214">
        <v>46</v>
      </c>
    </row>
    <row r="23" spans="2:5" ht="31.5">
      <c r="B23" s="29" t="s">
        <v>31</v>
      </c>
      <c r="C23" s="30">
        <v>19</v>
      </c>
      <c r="D23" s="209">
        <v>374</v>
      </c>
      <c r="E23" s="215">
        <v>34</v>
      </c>
    </row>
    <row r="24" spans="2:5" ht="31.5">
      <c r="B24" s="31" t="s">
        <v>32</v>
      </c>
      <c r="C24" s="32">
        <v>20</v>
      </c>
      <c r="D24" s="208">
        <v>903</v>
      </c>
      <c r="E24" s="214">
        <v>266</v>
      </c>
    </row>
    <row r="25" spans="2:5" ht="15.75">
      <c r="B25" s="29" t="s">
        <v>33</v>
      </c>
      <c r="C25" s="30">
        <v>21</v>
      </c>
      <c r="D25" s="209">
        <v>1757</v>
      </c>
      <c r="E25" s="215">
        <v>43</v>
      </c>
    </row>
    <row r="26" spans="2:5" ht="31.5">
      <c r="B26" s="31" t="s">
        <v>34</v>
      </c>
      <c r="C26" s="32">
        <v>22</v>
      </c>
      <c r="D26" s="208">
        <v>482</v>
      </c>
      <c r="E26" s="214">
        <v>184</v>
      </c>
    </row>
    <row r="27" spans="2:5" ht="16.5" thickBot="1">
      <c r="B27" s="33" t="s">
        <v>35</v>
      </c>
      <c r="C27" s="34">
        <v>23</v>
      </c>
      <c r="D27" s="211">
        <v>2656</v>
      </c>
      <c r="E27" s="217">
        <v>0</v>
      </c>
    </row>
    <row r="28" spans="2:5" ht="7.5" customHeight="1" thickBot="1">
      <c r="B28" s="35"/>
      <c r="C28" s="36"/>
      <c r="D28" s="37"/>
      <c r="E28" s="37"/>
    </row>
    <row r="29" spans="2:5" ht="16.5" thickBot="1">
      <c r="B29" s="38" t="s">
        <v>8</v>
      </c>
      <c r="C29" s="22">
        <v>24</v>
      </c>
      <c r="D29" s="218">
        <f>SUM(D6:D27)</f>
        <v>39058</v>
      </c>
      <c r="E29" s="219">
        <f>SUM(E6:E27)</f>
        <v>3885</v>
      </c>
    </row>
  </sheetData>
  <sheetProtection password="CA48" sheet="1" objects="1" scenarios="1"/>
  <protectedRanges>
    <protectedRange sqref="D7:E27 E6" name="t2000"/>
  </protectedRanges>
  <mergeCells count="1">
    <mergeCell ref="B1:E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2"/>
  <sheetViews>
    <sheetView zoomScale="85" zoomScaleNormal="85" workbookViewId="0">
      <selection activeCell="E14" sqref="E14"/>
    </sheetView>
  </sheetViews>
  <sheetFormatPr defaultRowHeight="15"/>
  <cols>
    <col min="1" max="1" width="2.28515625" customWidth="1"/>
    <col min="2" max="2" width="63.28515625" customWidth="1"/>
    <col min="4" max="4" width="19.7109375" customWidth="1"/>
    <col min="5" max="5" width="23.85546875" bestFit="1" customWidth="1"/>
    <col min="6" max="6" width="21" customWidth="1"/>
  </cols>
  <sheetData>
    <row r="1" spans="2:6" ht="18.75" customHeight="1">
      <c r="B1" s="346" t="s">
        <v>36</v>
      </c>
      <c r="C1" s="346"/>
      <c r="D1" s="346"/>
      <c r="E1" s="346"/>
      <c r="F1" s="346"/>
    </row>
    <row r="2" spans="2:6" ht="18.75">
      <c r="B2" s="20"/>
      <c r="C2" s="20"/>
      <c r="D2" s="20"/>
      <c r="E2" s="20"/>
      <c r="F2" s="20"/>
    </row>
    <row r="3" spans="2:6" ht="15.75" thickBot="1">
      <c r="B3" t="s">
        <v>37</v>
      </c>
    </row>
    <row r="4" spans="2:6" ht="15.75" customHeight="1" thickBot="1">
      <c r="B4" s="39" t="s">
        <v>11</v>
      </c>
      <c r="C4" s="40" t="s">
        <v>2</v>
      </c>
      <c r="D4" s="40" t="s">
        <v>38</v>
      </c>
      <c r="E4" s="40" t="s">
        <v>39</v>
      </c>
      <c r="F4" s="41" t="s">
        <v>13</v>
      </c>
    </row>
    <row r="5" spans="2:6" ht="15.75" thickBot="1">
      <c r="B5" s="42">
        <v>1</v>
      </c>
      <c r="C5" s="43">
        <v>2</v>
      </c>
      <c r="D5" s="43">
        <v>3</v>
      </c>
      <c r="E5" s="43">
        <v>4</v>
      </c>
      <c r="F5" s="44">
        <v>5</v>
      </c>
    </row>
    <row r="6" spans="2:6" ht="16.5" thickBot="1">
      <c r="B6" s="45"/>
      <c r="C6" s="45"/>
      <c r="D6" s="45"/>
      <c r="E6" s="45"/>
      <c r="F6" s="45"/>
    </row>
    <row r="7" spans="2:6" ht="15.75">
      <c r="B7" s="46" t="s">
        <v>40</v>
      </c>
      <c r="C7" s="47">
        <v>1</v>
      </c>
      <c r="D7" s="264">
        <v>12</v>
      </c>
      <c r="E7" s="264"/>
      <c r="F7" s="265"/>
    </row>
    <row r="8" spans="2:6" ht="15.75">
      <c r="B8" s="48" t="s">
        <v>41</v>
      </c>
      <c r="C8" s="49">
        <v>2</v>
      </c>
      <c r="D8" s="266">
        <v>5</v>
      </c>
      <c r="E8" s="266"/>
      <c r="F8" s="267"/>
    </row>
    <row r="9" spans="2:6" ht="15.75">
      <c r="B9" s="50" t="s">
        <v>42</v>
      </c>
      <c r="C9" s="51">
        <v>3</v>
      </c>
      <c r="D9" s="268">
        <v>48</v>
      </c>
      <c r="E9" s="268"/>
      <c r="F9" s="269"/>
    </row>
    <row r="10" spans="2:6" ht="31.5">
      <c r="B10" s="48" t="s">
        <v>43</v>
      </c>
      <c r="C10" s="49">
        <v>4</v>
      </c>
      <c r="D10" s="266">
        <v>34</v>
      </c>
      <c r="E10" s="266"/>
      <c r="F10" s="267"/>
    </row>
    <row r="11" spans="2:6" ht="15.75">
      <c r="B11" s="50" t="s">
        <v>44</v>
      </c>
      <c r="C11" s="51">
        <v>5</v>
      </c>
      <c r="D11" s="268">
        <v>46</v>
      </c>
      <c r="E11" s="268"/>
      <c r="F11" s="269"/>
    </row>
    <row r="12" spans="2:6" ht="15.75">
      <c r="B12" s="48" t="s">
        <v>45</v>
      </c>
      <c r="C12" s="49">
        <v>6</v>
      </c>
      <c r="D12" s="266">
        <v>21</v>
      </c>
      <c r="E12" s="266"/>
      <c r="F12" s="267"/>
    </row>
    <row r="13" spans="2:6" ht="15.75">
      <c r="B13" s="50" t="s">
        <v>46</v>
      </c>
      <c r="C13" s="51">
        <v>7</v>
      </c>
      <c r="D13" s="224">
        <f>'2000'!E10</f>
        <v>79</v>
      </c>
      <c r="E13" s="208"/>
      <c r="F13" s="214"/>
    </row>
    <row r="14" spans="2:6" ht="31.5">
      <c r="B14" s="48" t="s">
        <v>47</v>
      </c>
      <c r="C14" s="49">
        <v>8</v>
      </c>
      <c r="D14" s="266">
        <v>106</v>
      </c>
      <c r="E14" s="266"/>
      <c r="F14" s="267"/>
    </row>
    <row r="15" spans="2:6" ht="31.5">
      <c r="B15" s="50" t="s">
        <v>48</v>
      </c>
      <c r="C15" s="51">
        <v>9</v>
      </c>
      <c r="D15" s="268">
        <v>85</v>
      </c>
      <c r="E15" s="268"/>
      <c r="F15" s="269"/>
    </row>
    <row r="16" spans="2:6" ht="15.75">
      <c r="B16" s="48" t="s">
        <v>49</v>
      </c>
      <c r="C16" s="49">
        <v>10</v>
      </c>
      <c r="D16" s="266">
        <v>43</v>
      </c>
      <c r="E16" s="266"/>
      <c r="F16" s="267"/>
    </row>
    <row r="17" spans="2:6" ht="47.25">
      <c r="B17" s="50" t="s">
        <v>50</v>
      </c>
      <c r="C17" s="51">
        <v>11</v>
      </c>
      <c r="D17" s="268">
        <v>241</v>
      </c>
      <c r="E17" s="268"/>
      <c r="F17" s="269"/>
    </row>
    <row r="18" spans="2:6" ht="31.5">
      <c r="B18" s="48" t="s">
        <v>51</v>
      </c>
      <c r="C18" s="49">
        <v>12</v>
      </c>
      <c r="D18" s="266">
        <v>241</v>
      </c>
      <c r="E18" s="266"/>
      <c r="F18" s="267"/>
    </row>
    <row r="19" spans="2:6" ht="16.5" thickBot="1">
      <c r="B19" s="52" t="s">
        <v>52</v>
      </c>
      <c r="C19" s="53">
        <v>13</v>
      </c>
      <c r="D19" s="270"/>
      <c r="E19" s="270"/>
      <c r="F19" s="271"/>
    </row>
    <row r="20" spans="2:6" ht="9.75" customHeight="1" thickBot="1">
      <c r="B20" s="54"/>
      <c r="C20" s="55"/>
      <c r="D20" s="220"/>
      <c r="E20" s="220"/>
      <c r="F20" s="220"/>
    </row>
    <row r="21" spans="2:6" ht="33.75" customHeight="1" thickBot="1">
      <c r="B21" s="221" t="s">
        <v>8</v>
      </c>
      <c r="C21" s="57">
        <v>14</v>
      </c>
      <c r="D21" s="222">
        <f>SUM(D7:D19)</f>
        <v>961</v>
      </c>
      <c r="E21" s="222">
        <f>SUM(E7:E19)</f>
        <v>0</v>
      </c>
      <c r="F21" s="223">
        <f>SUM(F7:F19)</f>
        <v>0</v>
      </c>
    </row>
    <row r="22" spans="2:6" ht="24.95" customHeight="1"/>
  </sheetData>
  <sheetProtection password="CA48" sheet="1" objects="1" scenarios="1"/>
  <protectedRanges>
    <protectedRange sqref="D7:F12 D14:F19 E13:F13" name="t3000"/>
  </protectedRanges>
  <mergeCells count="1">
    <mergeCell ref="B1:F1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2"/>
  <sheetViews>
    <sheetView topLeftCell="A4" workbookViewId="0">
      <selection activeCell="I22" sqref="I22"/>
    </sheetView>
  </sheetViews>
  <sheetFormatPr defaultRowHeight="15"/>
  <cols>
    <col min="1" max="1" width="38.42578125" customWidth="1"/>
  </cols>
  <sheetData>
    <row r="1" spans="1:20" ht="18.75">
      <c r="A1" s="346" t="s">
        <v>53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20" ht="19.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M2" s="347" t="s">
        <v>300</v>
      </c>
      <c r="N2" s="347"/>
      <c r="O2" s="347"/>
      <c r="P2" s="347"/>
      <c r="Q2" s="347"/>
      <c r="R2" s="347"/>
      <c r="S2" s="347"/>
      <c r="T2" s="347"/>
    </row>
    <row r="3" spans="1:20" ht="16.5" thickBot="1">
      <c r="A3" s="58" t="s">
        <v>54</v>
      </c>
      <c r="B3" s="59"/>
      <c r="C3" s="59"/>
      <c r="D3" s="59"/>
      <c r="E3" s="59"/>
      <c r="F3" s="59"/>
      <c r="G3" s="59"/>
      <c r="H3" s="59"/>
      <c r="I3" s="59"/>
      <c r="J3" s="59"/>
      <c r="K3" s="59"/>
      <c r="M3" s="348" t="s">
        <v>299</v>
      </c>
      <c r="N3" s="349"/>
      <c r="O3" s="349"/>
      <c r="P3" s="350"/>
      <c r="Q3" s="348" t="s">
        <v>298</v>
      </c>
      <c r="R3" s="349"/>
      <c r="S3" s="349"/>
      <c r="T3" s="350"/>
    </row>
    <row r="4" spans="1:20" ht="15.75">
      <c r="A4" s="354" t="s">
        <v>55</v>
      </c>
      <c r="B4" s="356" t="s">
        <v>2</v>
      </c>
      <c r="C4" s="358" t="s">
        <v>3</v>
      </c>
      <c r="D4" s="358"/>
      <c r="E4" s="358"/>
      <c r="F4" s="359" t="s">
        <v>4</v>
      </c>
      <c r="G4" s="359"/>
      <c r="H4" s="359"/>
      <c r="I4" s="360" t="s">
        <v>5</v>
      </c>
      <c r="J4" s="360"/>
      <c r="K4" s="361"/>
      <c r="M4" s="351"/>
      <c r="N4" s="352"/>
      <c r="O4" s="352"/>
      <c r="P4" s="353"/>
      <c r="Q4" s="351"/>
      <c r="R4" s="352"/>
      <c r="S4" s="352"/>
      <c r="T4" s="353"/>
    </row>
    <row r="5" spans="1:20" ht="32.25" thickBot="1">
      <c r="A5" s="355"/>
      <c r="B5" s="357"/>
      <c r="C5" s="60" t="s">
        <v>56</v>
      </c>
      <c r="D5" s="60" t="s">
        <v>57</v>
      </c>
      <c r="E5" s="60" t="s">
        <v>58</v>
      </c>
      <c r="F5" s="61" t="s">
        <v>56</v>
      </c>
      <c r="G5" s="61" t="s">
        <v>57</v>
      </c>
      <c r="H5" s="61" t="s">
        <v>58</v>
      </c>
      <c r="I5" s="62" t="s">
        <v>56</v>
      </c>
      <c r="J5" s="62" t="s">
        <v>57</v>
      </c>
      <c r="K5" s="63" t="s">
        <v>58</v>
      </c>
      <c r="M5" s="159" t="s">
        <v>56</v>
      </c>
      <c r="N5" s="32" t="s">
        <v>57</v>
      </c>
      <c r="O5" s="32" t="s">
        <v>58</v>
      </c>
      <c r="P5" s="162" t="s">
        <v>5</v>
      </c>
      <c r="Q5" s="159" t="s">
        <v>56</v>
      </c>
      <c r="R5" s="32" t="s">
        <v>57</v>
      </c>
      <c r="S5" s="32" t="s">
        <v>58</v>
      </c>
      <c r="T5" s="162" t="s">
        <v>5</v>
      </c>
    </row>
    <row r="6" spans="1:20" ht="15.75" thickBot="1">
      <c r="A6" s="42">
        <v>1</v>
      </c>
      <c r="B6" s="43">
        <v>2</v>
      </c>
      <c r="C6" s="64">
        <v>3</v>
      </c>
      <c r="D6" s="64">
        <v>4</v>
      </c>
      <c r="E6" s="64">
        <v>5</v>
      </c>
      <c r="F6" s="65">
        <v>6</v>
      </c>
      <c r="G6" s="65">
        <v>7</v>
      </c>
      <c r="H6" s="65">
        <v>8</v>
      </c>
      <c r="I6" s="66">
        <v>9</v>
      </c>
      <c r="J6" s="66">
        <v>10</v>
      </c>
      <c r="K6" s="67">
        <v>11</v>
      </c>
      <c r="M6" s="166">
        <v>9</v>
      </c>
      <c r="N6" s="167">
        <v>10</v>
      </c>
      <c r="O6" s="167">
        <v>11</v>
      </c>
      <c r="P6" s="168">
        <v>12</v>
      </c>
      <c r="Q6" s="166">
        <v>9</v>
      </c>
      <c r="R6" s="167">
        <v>10</v>
      </c>
      <c r="S6" s="167">
        <v>11</v>
      </c>
      <c r="T6" s="168">
        <v>12</v>
      </c>
    </row>
    <row r="7" spans="1:20" ht="8.25" customHeight="1" thickBot="1">
      <c r="A7" s="68"/>
      <c r="B7" s="24"/>
      <c r="C7" s="69"/>
      <c r="D7" s="69"/>
      <c r="E7" s="69"/>
      <c r="F7" s="70"/>
      <c r="G7" s="70"/>
      <c r="H7" s="70"/>
      <c r="I7" s="71"/>
      <c r="J7" s="71"/>
      <c r="K7" s="72"/>
      <c r="M7" s="169"/>
      <c r="N7" s="71"/>
      <c r="O7" s="71"/>
      <c r="P7" s="170"/>
      <c r="Q7" s="169"/>
      <c r="R7" s="71"/>
      <c r="S7" s="71"/>
      <c r="T7" s="170"/>
    </row>
    <row r="8" spans="1:20" ht="27" customHeight="1">
      <c r="A8" s="25" t="s">
        <v>59</v>
      </c>
      <c r="B8" s="47">
        <v>1</v>
      </c>
      <c r="C8" s="240">
        <v>19</v>
      </c>
      <c r="D8" s="240">
        <v>133</v>
      </c>
      <c r="E8" s="240">
        <v>50</v>
      </c>
      <c r="F8" s="241">
        <v>30</v>
      </c>
      <c r="G8" s="241">
        <v>208</v>
      </c>
      <c r="H8" s="241">
        <v>145</v>
      </c>
      <c r="I8" s="27">
        <f t="shared" ref="I8:K21" si="0">C8+F8</f>
        <v>49</v>
      </c>
      <c r="J8" s="27">
        <f t="shared" si="0"/>
        <v>341</v>
      </c>
      <c r="K8" s="28">
        <f t="shared" si="0"/>
        <v>195</v>
      </c>
      <c r="M8" s="171">
        <f>I8/('7000'!$D$7+'7000'!$D$8+'7000'!$D$9+'7000'!$G$7+'7000'!$G$8+'7000'!$G$9)*100</f>
        <v>5.4505005561735267</v>
      </c>
      <c r="N8" s="147">
        <f>J8/('7000'!$E$7+'7000'!$E$8+'7000'!$E$9+'7000'!$H$7+'7000'!$H$8+'7000'!$H$9)*100</f>
        <v>26.23076923076923</v>
      </c>
      <c r="O8" s="147">
        <f>K8/('7000'!$F$7+'7000'!$F$8+'7000'!$F$9+'7000'!$I$7+'7000'!$I$8+'7000'!$I$9)*100</f>
        <v>42.669584245076585</v>
      </c>
      <c r="P8" s="148">
        <f>SUM(I8:K8)/('1000'!$K$36)*100</f>
        <v>22.025602409638552</v>
      </c>
      <c r="Q8" s="171">
        <v>3.2</v>
      </c>
      <c r="R8" s="147">
        <v>13.4</v>
      </c>
      <c r="S8" s="147">
        <v>28.7</v>
      </c>
      <c r="T8" s="148">
        <v>13</v>
      </c>
    </row>
    <row r="9" spans="1:20" ht="24.95" customHeight="1">
      <c r="A9" s="31" t="s">
        <v>60</v>
      </c>
      <c r="B9" s="51">
        <v>2</v>
      </c>
      <c r="C9" s="272">
        <v>2</v>
      </c>
      <c r="D9" s="272">
        <v>12</v>
      </c>
      <c r="E9" s="272">
        <v>7</v>
      </c>
      <c r="F9" s="272">
        <v>9</v>
      </c>
      <c r="G9" s="272">
        <v>12</v>
      </c>
      <c r="H9" s="272">
        <v>7</v>
      </c>
      <c r="I9" s="73">
        <f t="shared" si="0"/>
        <v>11</v>
      </c>
      <c r="J9" s="73">
        <f t="shared" si="0"/>
        <v>24</v>
      </c>
      <c r="K9" s="74">
        <f t="shared" si="0"/>
        <v>14</v>
      </c>
      <c r="M9" s="160">
        <f>I9/('7000'!$D$7+'7000'!$D$8+'7000'!$D$9+'7000'!$G$7+'7000'!$G$8+'7000'!$G$9)*100</f>
        <v>1.2235817575083427</v>
      </c>
      <c r="N9" s="150">
        <f>J9/('7000'!$E$7+'7000'!$E$8+'7000'!$E$9+'7000'!$H$7+'7000'!$H$8+'7000'!$H$9)*100</f>
        <v>1.8461538461538463</v>
      </c>
      <c r="O9" s="150">
        <f>K9/('7000'!$F$7+'7000'!$F$8+'7000'!$F$9+'7000'!$I$7+'7000'!$I$8+'7000'!$I$9)*100</f>
        <v>3.0634573304157549</v>
      </c>
      <c r="P9" s="151">
        <f>SUM(I9:K9)/('1000'!$K$36)*100</f>
        <v>1.8448795180722892</v>
      </c>
      <c r="Q9" s="160">
        <v>2.5</v>
      </c>
      <c r="R9" s="150">
        <v>10.199999999999999</v>
      </c>
      <c r="S9" s="150">
        <v>20.7</v>
      </c>
      <c r="T9" s="151">
        <v>9.6999999999999993</v>
      </c>
    </row>
    <row r="10" spans="1:20" ht="27" customHeight="1">
      <c r="A10" s="29" t="s">
        <v>61</v>
      </c>
      <c r="B10" s="49">
        <v>3</v>
      </c>
      <c r="C10" s="242">
        <v>2</v>
      </c>
      <c r="D10" s="242">
        <v>10</v>
      </c>
      <c r="E10" s="242">
        <v>5</v>
      </c>
      <c r="F10" s="243">
        <v>5</v>
      </c>
      <c r="G10" s="243">
        <v>15</v>
      </c>
      <c r="H10" s="243">
        <v>12</v>
      </c>
      <c r="I10" s="73">
        <f t="shared" si="0"/>
        <v>7</v>
      </c>
      <c r="J10" s="73">
        <f t="shared" si="0"/>
        <v>25</v>
      </c>
      <c r="K10" s="74">
        <f t="shared" si="0"/>
        <v>17</v>
      </c>
      <c r="M10" s="160">
        <f>I10/('7000'!$D$7+'7000'!$D$8+'7000'!$D$9+'7000'!$G$7+'7000'!$G$8+'7000'!$G$9)*100</f>
        <v>0.77864293659621797</v>
      </c>
      <c r="N10" s="150">
        <f>J10/('7000'!$E$7+'7000'!$E$8+'7000'!$E$9+'7000'!$H$7+'7000'!$H$8+'7000'!$H$9)*100</f>
        <v>1.9230769230769231</v>
      </c>
      <c r="O10" s="150">
        <f>K10/('7000'!$F$7+'7000'!$F$8+'7000'!$F$9+'7000'!$I$7+'7000'!$I$8+'7000'!$I$9)*100</f>
        <v>3.7199124726477026</v>
      </c>
      <c r="P10" s="151">
        <f>SUM(I10:K10)/('1000'!$K$36)*100</f>
        <v>1.8448795180722892</v>
      </c>
      <c r="Q10" s="160">
        <v>0.7</v>
      </c>
      <c r="R10" s="150">
        <v>3</v>
      </c>
      <c r="S10" s="150">
        <v>5.8</v>
      </c>
      <c r="T10" s="151">
        <v>2.7</v>
      </c>
    </row>
    <row r="11" spans="1:20" ht="24.95" customHeight="1">
      <c r="A11" s="31" t="s">
        <v>62</v>
      </c>
      <c r="B11" s="51">
        <v>4</v>
      </c>
      <c r="C11" s="272">
        <v>40</v>
      </c>
      <c r="D11" s="272">
        <v>27</v>
      </c>
      <c r="E11" s="272">
        <v>22</v>
      </c>
      <c r="F11" s="272">
        <v>22</v>
      </c>
      <c r="G11" s="272">
        <v>35</v>
      </c>
      <c r="H11" s="272">
        <v>20</v>
      </c>
      <c r="I11" s="73">
        <f t="shared" si="0"/>
        <v>62</v>
      </c>
      <c r="J11" s="73">
        <f t="shared" si="0"/>
        <v>62</v>
      </c>
      <c r="K11" s="74">
        <f t="shared" si="0"/>
        <v>42</v>
      </c>
      <c r="M11" s="160">
        <f>I11/('7000'!$D$7+'7000'!$D$8+'7000'!$D$9+'7000'!$G$7+'7000'!$G$8+'7000'!$G$9)*100</f>
        <v>6.8965517241379306</v>
      </c>
      <c r="N11" s="150">
        <f>J11/('7000'!$E$7+'7000'!$E$8+'7000'!$E$9+'7000'!$H$7+'7000'!$H$8+'7000'!$H$9)*100</f>
        <v>4.7692307692307692</v>
      </c>
      <c r="O11" s="150">
        <f>K11/('7000'!$F$7+'7000'!$F$8+'7000'!$F$9+'7000'!$I$7+'7000'!$I$8+'7000'!$I$9)*100</f>
        <v>9.1903719912472646</v>
      </c>
      <c r="P11" s="151">
        <f>SUM(I11:K11)/('1000'!$K$36)*100</f>
        <v>6.25</v>
      </c>
      <c r="Q11" s="160">
        <v>14.2</v>
      </c>
      <c r="R11" s="150">
        <v>16.100000000000001</v>
      </c>
      <c r="S11" s="150">
        <v>14.9</v>
      </c>
      <c r="T11" s="151">
        <v>15.1</v>
      </c>
    </row>
    <row r="12" spans="1:20" ht="24.95" customHeight="1">
      <c r="A12" s="29" t="s">
        <v>63</v>
      </c>
      <c r="B12" s="49">
        <v>5</v>
      </c>
      <c r="C12" s="242">
        <v>0</v>
      </c>
      <c r="D12" s="242">
        <v>5</v>
      </c>
      <c r="E12" s="242">
        <v>2</v>
      </c>
      <c r="F12" s="243">
        <v>0</v>
      </c>
      <c r="G12" s="243">
        <v>2</v>
      </c>
      <c r="H12" s="243">
        <v>0</v>
      </c>
      <c r="I12" s="73">
        <f t="shared" si="0"/>
        <v>0</v>
      </c>
      <c r="J12" s="73">
        <f t="shared" si="0"/>
        <v>7</v>
      </c>
      <c r="K12" s="74">
        <f t="shared" si="0"/>
        <v>2</v>
      </c>
      <c r="M12" s="160">
        <f>I12/('7000'!$D$7+'7000'!$D$8+'7000'!$D$9+'7000'!$G$7+'7000'!$G$8+'7000'!$G$9)*100</f>
        <v>0</v>
      </c>
      <c r="N12" s="150">
        <f>J12/('7000'!$E$7+'7000'!$E$8+'7000'!$E$9+'7000'!$H$7+'7000'!$H$8+'7000'!$H$9)*100</f>
        <v>0.53846153846153844</v>
      </c>
      <c r="O12" s="150">
        <f>K12/('7000'!$F$7+'7000'!$F$8+'7000'!$F$9+'7000'!$I$7+'7000'!$I$8+'7000'!$I$9)*100</f>
        <v>0.43763676148796499</v>
      </c>
      <c r="P12" s="151">
        <f>SUM(I12:K12)/('1000'!$K$36)*100</f>
        <v>0.33885542168674698</v>
      </c>
      <c r="Q12" s="160">
        <v>1.3</v>
      </c>
      <c r="R12" s="150">
        <v>1.8</v>
      </c>
      <c r="S12" s="150">
        <v>1.2</v>
      </c>
      <c r="T12" s="151">
        <v>1.5</v>
      </c>
    </row>
    <row r="13" spans="1:20" ht="28.5" customHeight="1">
      <c r="A13" s="31" t="s">
        <v>64</v>
      </c>
      <c r="B13" s="51">
        <v>6</v>
      </c>
      <c r="C13" s="272">
        <v>0</v>
      </c>
      <c r="D13" s="272">
        <v>0</v>
      </c>
      <c r="E13" s="272">
        <v>0</v>
      </c>
      <c r="F13" s="272">
        <v>0</v>
      </c>
      <c r="G13" s="272">
        <v>0</v>
      </c>
      <c r="H13" s="272">
        <v>0</v>
      </c>
      <c r="I13" s="73">
        <f t="shared" si="0"/>
        <v>0</v>
      </c>
      <c r="J13" s="73">
        <f t="shared" si="0"/>
        <v>0</v>
      </c>
      <c r="K13" s="74">
        <f t="shared" si="0"/>
        <v>0</v>
      </c>
      <c r="M13" s="160">
        <f>I13/('7000'!$D$7+'7000'!$D$8+'7000'!$D$9+'7000'!$G$7+'7000'!$G$8+'7000'!$G$9)*100</f>
        <v>0</v>
      </c>
      <c r="N13" s="150">
        <f>J13/('7000'!$E$7+'7000'!$E$8+'7000'!$E$9+'7000'!$H$7+'7000'!$H$8+'7000'!$H$9)*100</f>
        <v>0</v>
      </c>
      <c r="O13" s="150">
        <f>K13/('7000'!$F$7+'7000'!$F$8+'7000'!$F$9+'7000'!$I$7+'7000'!$I$8+'7000'!$I$9)*100</f>
        <v>0</v>
      </c>
      <c r="P13" s="151">
        <f>SUM(I13:K13)/('1000'!$K$36)*100</f>
        <v>0</v>
      </c>
      <c r="Q13" s="160">
        <v>0.3</v>
      </c>
      <c r="R13" s="150">
        <v>0.2</v>
      </c>
      <c r="S13" s="150">
        <v>0.1</v>
      </c>
      <c r="T13" s="151">
        <v>0.2</v>
      </c>
    </row>
    <row r="14" spans="1:20" ht="24.95" customHeight="1">
      <c r="A14" s="29" t="s">
        <v>65</v>
      </c>
      <c r="B14" s="49">
        <v>7</v>
      </c>
      <c r="C14" s="242">
        <v>90</v>
      </c>
      <c r="D14" s="242">
        <v>45</v>
      </c>
      <c r="E14" s="242">
        <v>32</v>
      </c>
      <c r="F14" s="243">
        <v>67</v>
      </c>
      <c r="G14" s="243">
        <v>55</v>
      </c>
      <c r="H14" s="243">
        <v>70</v>
      </c>
      <c r="I14" s="73">
        <f t="shared" si="0"/>
        <v>157</v>
      </c>
      <c r="J14" s="73">
        <f t="shared" si="0"/>
        <v>100</v>
      </c>
      <c r="K14" s="74">
        <f t="shared" si="0"/>
        <v>102</v>
      </c>
      <c r="M14" s="160">
        <f>I14/('7000'!$D$7+'7000'!$D$8+'7000'!$D$9+'7000'!$G$7+'7000'!$G$8+'7000'!$G$9)*100</f>
        <v>17.46384872080089</v>
      </c>
      <c r="N14" s="150">
        <f>J14/('7000'!$E$7+'7000'!$E$8+'7000'!$E$9+'7000'!$H$7+'7000'!$H$8+'7000'!$H$9)*100</f>
        <v>7.6923076923076925</v>
      </c>
      <c r="O14" s="150">
        <f>K14/('7000'!$F$7+'7000'!$F$8+'7000'!$F$9+'7000'!$I$7+'7000'!$I$8+'7000'!$I$9)*100</f>
        <v>22.319474835886215</v>
      </c>
      <c r="P14" s="151">
        <f>SUM(I14:K14)/('1000'!$K$36)*100</f>
        <v>13.51656626506024</v>
      </c>
      <c r="Q14" s="160">
        <v>14.5</v>
      </c>
      <c r="R14" s="150">
        <v>20.100000000000001</v>
      </c>
      <c r="S14" s="150">
        <v>22.6</v>
      </c>
      <c r="T14" s="151">
        <v>18.600000000000001</v>
      </c>
    </row>
    <row r="15" spans="1:20" ht="24.95" customHeight="1">
      <c r="A15" s="31" t="s">
        <v>66</v>
      </c>
      <c r="B15" s="51">
        <v>8</v>
      </c>
      <c r="C15" s="272">
        <v>22</v>
      </c>
      <c r="D15" s="272">
        <v>60</v>
      </c>
      <c r="E15" s="272">
        <v>32</v>
      </c>
      <c r="F15" s="272">
        <v>57</v>
      </c>
      <c r="G15" s="272">
        <v>72</v>
      </c>
      <c r="H15" s="272">
        <v>42</v>
      </c>
      <c r="I15" s="73">
        <f t="shared" si="0"/>
        <v>79</v>
      </c>
      <c r="J15" s="73">
        <f t="shared" si="0"/>
        <v>132</v>
      </c>
      <c r="K15" s="74">
        <f t="shared" si="0"/>
        <v>74</v>
      </c>
      <c r="M15" s="160">
        <f>I15/('7000'!$D$7+'7000'!$D$8+'7000'!$D$9+'7000'!$G$7+'7000'!$G$8+'7000'!$G$9)*100</f>
        <v>8.7875417130144609</v>
      </c>
      <c r="N15" s="150">
        <f>J15/('7000'!$E$7+'7000'!$E$8+'7000'!$E$9+'7000'!$H$7+'7000'!$H$8+'7000'!$H$9)*100</f>
        <v>10.153846153846153</v>
      </c>
      <c r="O15" s="150">
        <f>K15/('7000'!$F$7+'7000'!$F$8+'7000'!$F$9+'7000'!$I$7+'7000'!$I$8+'7000'!$I$9)*100</f>
        <v>16.192560175054705</v>
      </c>
      <c r="P15" s="151">
        <f>SUM(I15:K15)/('1000'!$K$36)*100</f>
        <v>10.730421686746988</v>
      </c>
      <c r="Q15" s="160">
        <v>7.9</v>
      </c>
      <c r="R15" s="150">
        <v>14.6</v>
      </c>
      <c r="S15" s="150">
        <v>30.3</v>
      </c>
      <c r="T15" s="151">
        <v>15.6</v>
      </c>
    </row>
    <row r="16" spans="1:20" ht="24.95" customHeight="1" thickBot="1">
      <c r="A16" s="29" t="s">
        <v>67</v>
      </c>
      <c r="B16" s="49">
        <v>9</v>
      </c>
      <c r="C16" s="245">
        <v>2</v>
      </c>
      <c r="D16" s="245">
        <v>17</v>
      </c>
      <c r="E16" s="245">
        <v>5</v>
      </c>
      <c r="F16" s="246">
        <v>10</v>
      </c>
      <c r="G16" s="246">
        <v>17</v>
      </c>
      <c r="H16" s="246">
        <v>13</v>
      </c>
      <c r="I16" s="73">
        <f t="shared" si="0"/>
        <v>12</v>
      </c>
      <c r="J16" s="73">
        <f t="shared" si="0"/>
        <v>34</v>
      </c>
      <c r="K16" s="74">
        <f t="shared" si="0"/>
        <v>18</v>
      </c>
      <c r="M16" s="160">
        <f>I16/('7000'!$D$7+'7000'!$D$8+'7000'!$D$9+'7000'!$G$7+'7000'!$G$8+'7000'!$G$9)*100</f>
        <v>1.3348164627363739</v>
      </c>
      <c r="N16" s="150">
        <f>J16/('7000'!$E$7+'7000'!$E$8+'7000'!$E$9+'7000'!$H$7+'7000'!$H$8+'7000'!$H$9)*100</f>
        <v>2.6153846153846154</v>
      </c>
      <c r="O16" s="150">
        <f>K16/('7000'!$F$7+'7000'!$F$8+'7000'!$F$9+'7000'!$I$7+'7000'!$I$8+'7000'!$I$9)*100</f>
        <v>3.9387308533916849</v>
      </c>
      <c r="P16" s="151">
        <f>SUM(I16:K16)/('1000'!$K$36)*100</f>
        <v>2.4096385542168677</v>
      </c>
      <c r="Q16" s="160">
        <v>6.3</v>
      </c>
      <c r="R16" s="150">
        <v>14.9</v>
      </c>
      <c r="S16" s="150">
        <v>26.1</v>
      </c>
      <c r="T16" s="151">
        <v>14.2</v>
      </c>
    </row>
    <row r="17" spans="1:20" ht="29.25" customHeight="1">
      <c r="A17" s="31" t="s">
        <v>68</v>
      </c>
      <c r="B17" s="51">
        <v>10</v>
      </c>
      <c r="C17" s="272">
        <v>77</v>
      </c>
      <c r="D17" s="272">
        <v>55</v>
      </c>
      <c r="E17" s="272">
        <v>40</v>
      </c>
      <c r="F17" s="272">
        <v>75</v>
      </c>
      <c r="G17" s="272">
        <v>75</v>
      </c>
      <c r="H17" s="272">
        <v>32</v>
      </c>
      <c r="I17" s="73">
        <f t="shared" si="0"/>
        <v>152</v>
      </c>
      <c r="J17" s="73">
        <f t="shared" si="0"/>
        <v>130</v>
      </c>
      <c r="K17" s="74">
        <f t="shared" si="0"/>
        <v>72</v>
      </c>
      <c r="M17" s="160">
        <f>I17/('7000'!$D$7+'7000'!$D$8+'7000'!$D$9+'7000'!$G$7+'7000'!$G$8+'7000'!$G$9)*100</f>
        <v>16.907675194660733</v>
      </c>
      <c r="N17" s="150">
        <f>J17/('7000'!$E$7+'7000'!$E$8+'7000'!$E$9+'7000'!$H$7+'7000'!$H$8+'7000'!$H$9)*100</f>
        <v>10</v>
      </c>
      <c r="O17" s="150">
        <f>K17/('7000'!$F$7+'7000'!$F$8+'7000'!$F$9+'7000'!$I$7+'7000'!$I$8+'7000'!$I$9)*100</f>
        <v>15.75492341356674</v>
      </c>
      <c r="P17" s="151">
        <f>SUM(I17:K17)/('1000'!$K$36)*100</f>
        <v>13.328313253012048</v>
      </c>
      <c r="Q17" s="160">
        <v>7.2</v>
      </c>
      <c r="R17" s="150">
        <v>14.3</v>
      </c>
      <c r="S17" s="150">
        <v>16.899999999999999</v>
      </c>
      <c r="T17" s="151">
        <v>12.2</v>
      </c>
    </row>
    <row r="18" spans="1:20" ht="24.95" customHeight="1">
      <c r="A18" s="29" t="s">
        <v>69</v>
      </c>
      <c r="B18" s="49">
        <v>11</v>
      </c>
      <c r="C18" s="242">
        <v>27</v>
      </c>
      <c r="D18" s="242">
        <v>37</v>
      </c>
      <c r="E18" s="242">
        <v>37</v>
      </c>
      <c r="F18" s="243">
        <v>35</v>
      </c>
      <c r="G18" s="243">
        <v>55</v>
      </c>
      <c r="H18" s="243">
        <v>32</v>
      </c>
      <c r="I18" s="73">
        <f t="shared" si="0"/>
        <v>62</v>
      </c>
      <c r="J18" s="73">
        <f t="shared" si="0"/>
        <v>92</v>
      </c>
      <c r="K18" s="74">
        <f t="shared" si="0"/>
        <v>69</v>
      </c>
      <c r="M18" s="160">
        <f>I18/('7000'!$D$7+'7000'!$D$8+'7000'!$D$9+'7000'!$G$7+'7000'!$G$8+'7000'!$G$9)*100</f>
        <v>6.8965517241379306</v>
      </c>
      <c r="N18" s="150">
        <f>J18/('7000'!$E$7+'7000'!$E$8+'7000'!$E$9+'7000'!$H$7+'7000'!$H$8+'7000'!$H$9)*100</f>
        <v>7.0769230769230766</v>
      </c>
      <c r="O18" s="150">
        <f>K18/('7000'!$F$7+'7000'!$F$8+'7000'!$F$9+'7000'!$I$7+'7000'!$I$8+'7000'!$I$9)*100</f>
        <v>15.098468271334792</v>
      </c>
      <c r="P18" s="151">
        <f>SUM(I18:K18)/('1000'!$K$36)*100</f>
        <v>8.3960843373493983</v>
      </c>
      <c r="Q18" s="160">
        <v>8.5</v>
      </c>
      <c r="R18" s="150">
        <v>18.7</v>
      </c>
      <c r="S18" s="150">
        <v>18.7</v>
      </c>
      <c r="T18" s="151">
        <v>14.8</v>
      </c>
    </row>
    <row r="19" spans="1:20" ht="27.75" customHeight="1">
      <c r="A19" s="31" t="s">
        <v>70</v>
      </c>
      <c r="B19" s="51">
        <v>12</v>
      </c>
      <c r="C19" s="272">
        <v>5</v>
      </c>
      <c r="D19" s="272">
        <v>45</v>
      </c>
      <c r="E19" s="272">
        <v>20</v>
      </c>
      <c r="F19" s="272">
        <v>17</v>
      </c>
      <c r="G19" s="272">
        <v>45</v>
      </c>
      <c r="H19" s="272">
        <v>22</v>
      </c>
      <c r="I19" s="73">
        <f t="shared" si="0"/>
        <v>22</v>
      </c>
      <c r="J19" s="73">
        <f t="shared" si="0"/>
        <v>90</v>
      </c>
      <c r="K19" s="74">
        <f t="shared" si="0"/>
        <v>42</v>
      </c>
      <c r="M19" s="160">
        <f>I19/('7000'!$D$7+'7000'!$D$8+'7000'!$D$9+'7000'!$G$7+'7000'!$G$8+'7000'!$G$9)*100</f>
        <v>2.4471635150166855</v>
      </c>
      <c r="N19" s="150">
        <f>J19/('7000'!$E$7+'7000'!$E$8+'7000'!$E$9+'7000'!$H$7+'7000'!$H$8+'7000'!$H$9)*100</f>
        <v>6.9230769230769234</v>
      </c>
      <c r="O19" s="150">
        <f>K19/('7000'!$F$7+'7000'!$F$8+'7000'!$F$9+'7000'!$I$7+'7000'!$I$8+'7000'!$I$9)*100</f>
        <v>9.1903719912472646</v>
      </c>
      <c r="P19" s="151">
        <f>SUM(I19:K19)/('1000'!$K$36)*100</f>
        <v>5.7981927710843371</v>
      </c>
      <c r="Q19" s="160">
        <v>10.3</v>
      </c>
      <c r="R19" s="150">
        <v>19.5</v>
      </c>
      <c r="S19" s="150">
        <v>21.2</v>
      </c>
      <c r="T19" s="151">
        <v>16.399999999999999</v>
      </c>
    </row>
    <row r="20" spans="1:20" ht="29.25" customHeight="1">
      <c r="A20" s="29" t="s">
        <v>71</v>
      </c>
      <c r="B20" s="49">
        <v>13</v>
      </c>
      <c r="C20" s="242">
        <v>2</v>
      </c>
      <c r="D20" s="242">
        <v>7</v>
      </c>
      <c r="E20" s="242">
        <v>2</v>
      </c>
      <c r="F20" s="243">
        <v>5</v>
      </c>
      <c r="G20" s="243">
        <v>12</v>
      </c>
      <c r="H20" s="243">
        <v>7</v>
      </c>
      <c r="I20" s="73">
        <f t="shared" si="0"/>
        <v>7</v>
      </c>
      <c r="J20" s="73">
        <f t="shared" si="0"/>
        <v>19</v>
      </c>
      <c r="K20" s="74">
        <f t="shared" si="0"/>
        <v>9</v>
      </c>
      <c r="M20" s="160">
        <f>I20/('7000'!$D$7+'7000'!$D$8+'7000'!$D$9+'7000'!$G$7+'7000'!$G$8+'7000'!$G$9)*100</f>
        <v>0.77864293659621797</v>
      </c>
      <c r="N20" s="150">
        <f>J20/('7000'!$E$7+'7000'!$E$8+'7000'!$E$9+'7000'!$H$7+'7000'!$H$8+'7000'!$H$9)*100</f>
        <v>1.4615384615384615</v>
      </c>
      <c r="O20" s="150">
        <f>K20/('7000'!$F$7+'7000'!$F$8+'7000'!$F$9+'7000'!$I$7+'7000'!$I$8+'7000'!$I$9)*100</f>
        <v>1.9693654266958425</v>
      </c>
      <c r="P20" s="151">
        <f>SUM(I20:K20)/('1000'!$K$36)*100</f>
        <v>1.3177710843373496</v>
      </c>
      <c r="Q20" s="160">
        <v>3.3</v>
      </c>
      <c r="R20" s="150">
        <v>11.6</v>
      </c>
      <c r="S20" s="150">
        <v>23.6</v>
      </c>
      <c r="T20" s="151">
        <v>11.2</v>
      </c>
    </row>
    <row r="21" spans="1:20" ht="33.75" customHeight="1" thickBot="1">
      <c r="A21" s="75" t="s">
        <v>72</v>
      </c>
      <c r="B21" s="53">
        <v>14</v>
      </c>
      <c r="C21" s="273">
        <v>0</v>
      </c>
      <c r="D21" s="273">
        <v>10</v>
      </c>
      <c r="E21" s="273">
        <v>5</v>
      </c>
      <c r="F21" s="273">
        <v>0</v>
      </c>
      <c r="G21" s="273">
        <v>5</v>
      </c>
      <c r="H21" s="273">
        <v>7</v>
      </c>
      <c r="I21" s="76">
        <f t="shared" si="0"/>
        <v>0</v>
      </c>
      <c r="J21" s="76">
        <f t="shared" si="0"/>
        <v>15</v>
      </c>
      <c r="K21" s="77">
        <f t="shared" si="0"/>
        <v>12</v>
      </c>
      <c r="M21" s="161">
        <f>I21/('7000'!$D$7+'7000'!$D$8+'7000'!$D$9+'7000'!$G$7+'7000'!$G$8+'7000'!$G$9)*100</f>
        <v>0</v>
      </c>
      <c r="N21" s="152">
        <f>J21/('7000'!$E$7+'7000'!$E$8+'7000'!$E$9+'7000'!$H$7+'7000'!$H$8+'7000'!$H$9)*100</f>
        <v>1.153846153846154</v>
      </c>
      <c r="O21" s="152">
        <f>K21/('7000'!$F$7+'7000'!$F$8+'7000'!$F$9+'7000'!$I$7+'7000'!$I$8+'7000'!$I$9)*100</f>
        <v>2.6258205689277898</v>
      </c>
      <c r="P21" s="153">
        <f>SUM(I21:K21)/('1000'!$K$36)*100</f>
        <v>1.0165662650602409</v>
      </c>
      <c r="Q21" s="161">
        <v>1</v>
      </c>
      <c r="R21" s="152">
        <v>5.6</v>
      </c>
      <c r="S21" s="152">
        <v>25.9</v>
      </c>
      <c r="T21" s="153">
        <v>8.5</v>
      </c>
    </row>
    <row r="22" spans="1:20" ht="24.95" customHeight="1"/>
  </sheetData>
  <sheetProtection password="CA48" sheet="1" objects="1" scenarios="1"/>
  <protectedRanges>
    <protectedRange sqref="C8:H21" name="t4000"/>
  </protectedRanges>
  <mergeCells count="9">
    <mergeCell ref="M2:T2"/>
    <mergeCell ref="M3:P4"/>
    <mergeCell ref="Q3:T4"/>
    <mergeCell ref="A1:K1"/>
    <mergeCell ref="A4:A5"/>
    <mergeCell ref="B4:B5"/>
    <mergeCell ref="C4:E4"/>
    <mergeCell ref="F4:H4"/>
    <mergeCell ref="I4:K4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4"/>
  <sheetViews>
    <sheetView topLeftCell="A58" zoomScale="90" zoomScaleNormal="90" workbookViewId="0">
      <selection activeCell="A38" sqref="A38"/>
    </sheetView>
  </sheetViews>
  <sheetFormatPr defaultRowHeight="15"/>
  <cols>
    <col min="1" max="1" width="56.140625" customWidth="1"/>
    <col min="2" max="2" width="7.85546875" customWidth="1"/>
    <col min="14" max="14" width="18.5703125" customWidth="1"/>
    <col min="15" max="16" width="12" customWidth="1"/>
    <col min="17" max="18" width="11.85546875" customWidth="1"/>
  </cols>
  <sheetData>
    <row r="1" spans="1:22" ht="18.75">
      <c r="A1" s="346" t="s">
        <v>73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22" ht="19.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O2" s="347" t="s">
        <v>301</v>
      </c>
      <c r="P2" s="347"/>
      <c r="Q2" s="347"/>
      <c r="R2" s="347"/>
      <c r="S2" s="347"/>
      <c r="T2" s="347"/>
      <c r="U2" s="347"/>
      <c r="V2" s="347"/>
    </row>
    <row r="3" spans="1:22" ht="16.5" thickBot="1">
      <c r="A3" s="58" t="s">
        <v>74</v>
      </c>
      <c r="O3" s="363" t="s">
        <v>299</v>
      </c>
      <c r="P3" s="364"/>
      <c r="Q3" s="364"/>
      <c r="R3" s="365"/>
      <c r="S3" s="394" t="s">
        <v>308</v>
      </c>
      <c r="T3" s="395"/>
      <c r="U3" s="395"/>
      <c r="V3" s="396"/>
    </row>
    <row r="4" spans="1:22" ht="15.75">
      <c r="A4" s="370" t="s">
        <v>75</v>
      </c>
      <c r="B4" s="372" t="s">
        <v>2</v>
      </c>
      <c r="C4" s="372" t="s">
        <v>76</v>
      </c>
      <c r="D4" s="374" t="s">
        <v>3</v>
      </c>
      <c r="E4" s="374"/>
      <c r="F4" s="374"/>
      <c r="G4" s="375" t="s">
        <v>4</v>
      </c>
      <c r="H4" s="375"/>
      <c r="I4" s="375"/>
      <c r="J4" s="376" t="s">
        <v>5</v>
      </c>
      <c r="K4" s="376"/>
      <c r="L4" s="377"/>
      <c r="O4" s="366" t="s">
        <v>307</v>
      </c>
      <c r="P4" s="367"/>
      <c r="Q4" s="367"/>
      <c r="R4" s="368"/>
      <c r="S4" s="366" t="s">
        <v>307</v>
      </c>
      <c r="T4" s="367"/>
      <c r="U4" s="367"/>
      <c r="V4" s="368"/>
    </row>
    <row r="5" spans="1:22" ht="32.25" thickBot="1">
      <c r="A5" s="371"/>
      <c r="B5" s="373"/>
      <c r="C5" s="373"/>
      <c r="D5" s="78" t="s">
        <v>56</v>
      </c>
      <c r="E5" s="78" t="s">
        <v>57</v>
      </c>
      <c r="F5" s="78" t="s">
        <v>58</v>
      </c>
      <c r="G5" s="79" t="s">
        <v>56</v>
      </c>
      <c r="H5" s="79" t="s">
        <v>57</v>
      </c>
      <c r="I5" s="79" t="s">
        <v>58</v>
      </c>
      <c r="J5" s="80" t="s">
        <v>77</v>
      </c>
      <c r="K5" s="80" t="s">
        <v>78</v>
      </c>
      <c r="L5" s="81" t="s">
        <v>58</v>
      </c>
      <c r="O5" s="154" t="s">
        <v>77</v>
      </c>
      <c r="P5" s="80" t="s">
        <v>78</v>
      </c>
      <c r="Q5" s="80" t="s">
        <v>58</v>
      </c>
      <c r="R5" s="179" t="s">
        <v>5</v>
      </c>
      <c r="S5" s="154" t="s">
        <v>77</v>
      </c>
      <c r="T5" s="80" t="s">
        <v>78</v>
      </c>
      <c r="U5" s="80" t="s">
        <v>58</v>
      </c>
      <c r="V5" s="179" t="s">
        <v>5</v>
      </c>
    </row>
    <row r="6" spans="1:22" ht="16.5" thickBot="1">
      <c r="A6" s="42">
        <v>1</v>
      </c>
      <c r="B6" s="82">
        <v>2</v>
      </c>
      <c r="C6" s="43">
        <v>3</v>
      </c>
      <c r="D6" s="64">
        <v>4</v>
      </c>
      <c r="E6" s="64">
        <v>5</v>
      </c>
      <c r="F6" s="64">
        <v>6</v>
      </c>
      <c r="G6" s="65">
        <v>7</v>
      </c>
      <c r="H6" s="65">
        <v>8</v>
      </c>
      <c r="I6" s="65">
        <v>9</v>
      </c>
      <c r="J6" s="66"/>
      <c r="K6" s="66"/>
      <c r="L6" s="67"/>
      <c r="N6" s="149" t="s">
        <v>302</v>
      </c>
      <c r="O6" s="180">
        <f>'1000'!I8+'1000'!I9+'1000'!I10+'1000'!I11+'1000'!I12+'1000'!I13</f>
        <v>5552</v>
      </c>
      <c r="P6" s="181">
        <f>'1000'!I14+'1000'!I15+'1000'!I16+'1000'!I17+'1000'!I18+'1000'!I19+'1000'!I20+'1000'!I21</f>
        <v>7600</v>
      </c>
      <c r="Q6" s="181">
        <f>'1000'!I22+'1000'!I23+'1000'!I24+'1000'!I25+'1000'!I26+'1000'!I27+'1000'!I28+'1000'!I29+'1000'!I30+'1000'!I31+'1000'!I32+'1000'!I33+'1000'!I34</f>
        <v>3150</v>
      </c>
      <c r="R6" s="182">
        <f>O6+P6+Q6</f>
        <v>16302</v>
      </c>
      <c r="S6" s="163"/>
      <c r="T6" s="164"/>
      <c r="U6" s="164"/>
      <c r="V6" s="165"/>
    </row>
    <row r="7" spans="1:22" ht="7.5" customHeight="1" thickBot="1">
      <c r="A7" s="83"/>
      <c r="B7" s="84"/>
      <c r="C7" s="85"/>
      <c r="D7" s="85"/>
      <c r="E7" s="85"/>
      <c r="F7" s="85"/>
      <c r="G7" s="85"/>
      <c r="H7" s="85"/>
      <c r="I7" s="85"/>
      <c r="J7" s="85"/>
      <c r="K7" s="85"/>
      <c r="L7" s="86"/>
      <c r="O7" s="174"/>
      <c r="P7" s="172"/>
      <c r="Q7" s="172"/>
      <c r="R7" s="175"/>
      <c r="S7" s="174"/>
      <c r="T7" s="172"/>
      <c r="U7" s="172"/>
      <c r="V7" s="175"/>
    </row>
    <row r="8" spans="1:22" ht="15.75">
      <c r="A8" s="104" t="s">
        <v>79</v>
      </c>
      <c r="B8" s="87">
        <v>1</v>
      </c>
      <c r="C8" s="87" t="s">
        <v>80</v>
      </c>
      <c r="D8" s="240">
        <v>0</v>
      </c>
      <c r="E8" s="240">
        <v>0</v>
      </c>
      <c r="F8" s="240">
        <v>0</v>
      </c>
      <c r="G8" s="241">
        <v>0</v>
      </c>
      <c r="H8" s="241">
        <v>0</v>
      </c>
      <c r="I8" s="241">
        <v>1</v>
      </c>
      <c r="J8" s="27">
        <f t="shared" ref="J8:L9" si="0">D8+G8</f>
        <v>0</v>
      </c>
      <c r="K8" s="27">
        <f t="shared" si="0"/>
        <v>0</v>
      </c>
      <c r="L8" s="28">
        <f t="shared" si="0"/>
        <v>1</v>
      </c>
      <c r="O8" s="160">
        <f t="shared" ref="O8:O39" si="1">J8/$O$6*1000</f>
        <v>0</v>
      </c>
      <c r="P8" s="150">
        <f t="shared" ref="P8:P39" si="2">K8/$P$6*1000</f>
        <v>0</v>
      </c>
      <c r="Q8" s="150">
        <f t="shared" ref="Q8:Q39" si="3">L8/$Q$6*1000</f>
        <v>0.31746031746031744</v>
      </c>
      <c r="R8" s="151">
        <f t="shared" ref="R8:R39" si="4">SUM(J8:L8)/$R$6*1000</f>
        <v>6.1342166605324502E-2</v>
      </c>
      <c r="S8" s="160"/>
      <c r="T8" s="150"/>
      <c r="U8" s="150"/>
      <c r="V8" s="151"/>
    </row>
    <row r="9" spans="1:22" ht="15" customHeight="1">
      <c r="A9" s="105" t="s">
        <v>81</v>
      </c>
      <c r="B9" s="378">
        <v>2</v>
      </c>
      <c r="C9" s="378" t="s">
        <v>82</v>
      </c>
      <c r="D9" s="379">
        <v>0</v>
      </c>
      <c r="E9" s="379">
        <v>0</v>
      </c>
      <c r="F9" s="379">
        <v>0</v>
      </c>
      <c r="G9" s="382">
        <v>0</v>
      </c>
      <c r="H9" s="382">
        <v>0</v>
      </c>
      <c r="I9" s="382">
        <v>0</v>
      </c>
      <c r="J9" s="386">
        <f t="shared" si="0"/>
        <v>0</v>
      </c>
      <c r="K9" s="386">
        <f t="shared" si="0"/>
        <v>0</v>
      </c>
      <c r="L9" s="388">
        <f t="shared" si="0"/>
        <v>0</v>
      </c>
      <c r="O9" s="393">
        <f t="shared" si="1"/>
        <v>0</v>
      </c>
      <c r="P9" s="369">
        <f t="shared" si="2"/>
        <v>0</v>
      </c>
      <c r="Q9" s="369">
        <f t="shared" si="3"/>
        <v>0</v>
      </c>
      <c r="R9" s="362">
        <f t="shared" si="4"/>
        <v>0</v>
      </c>
      <c r="S9" s="393"/>
      <c r="T9" s="369"/>
      <c r="U9" s="369"/>
      <c r="V9" s="362"/>
    </row>
    <row r="10" spans="1:22" ht="15.75" customHeight="1" thickBot="1">
      <c r="A10" s="106" t="s">
        <v>83</v>
      </c>
      <c r="B10" s="380"/>
      <c r="C10" s="380"/>
      <c r="D10" s="381"/>
      <c r="E10" s="381"/>
      <c r="F10" s="381"/>
      <c r="G10" s="385"/>
      <c r="H10" s="385"/>
      <c r="I10" s="385"/>
      <c r="J10" s="387"/>
      <c r="K10" s="387"/>
      <c r="L10" s="389"/>
      <c r="O10" s="393"/>
      <c r="P10" s="369"/>
      <c r="Q10" s="369"/>
      <c r="R10" s="362"/>
      <c r="S10" s="393"/>
      <c r="T10" s="369"/>
      <c r="U10" s="369"/>
      <c r="V10" s="362"/>
    </row>
    <row r="11" spans="1:22" ht="6.75" customHeight="1" thickBot="1">
      <c r="A11" s="107"/>
      <c r="B11" s="88"/>
      <c r="C11" s="88"/>
      <c r="D11" s="225"/>
      <c r="E11" s="225">
        <v>0</v>
      </c>
      <c r="F11" s="225"/>
      <c r="G11" s="225"/>
      <c r="H11" s="225"/>
      <c r="I11" s="225"/>
      <c r="J11" s="89"/>
      <c r="K11" s="89"/>
      <c r="L11" s="90"/>
      <c r="O11" s="177"/>
      <c r="P11" s="173"/>
      <c r="Q11" s="173"/>
      <c r="R11" s="178"/>
      <c r="S11" s="177"/>
      <c r="T11" s="173"/>
      <c r="U11" s="173"/>
      <c r="V11" s="178"/>
    </row>
    <row r="12" spans="1:22" ht="15.75">
      <c r="A12" s="104" t="s">
        <v>84</v>
      </c>
      <c r="B12" s="87">
        <v>3</v>
      </c>
      <c r="C12" s="87" t="s">
        <v>85</v>
      </c>
      <c r="D12" s="240">
        <v>0</v>
      </c>
      <c r="E12" s="240">
        <v>2</v>
      </c>
      <c r="F12" s="240">
        <v>1</v>
      </c>
      <c r="G12" s="241">
        <v>4</v>
      </c>
      <c r="H12" s="241">
        <v>9</v>
      </c>
      <c r="I12" s="241">
        <v>5</v>
      </c>
      <c r="J12" s="27">
        <f t="shared" ref="J12:L13" si="5">D12+G12</f>
        <v>4</v>
      </c>
      <c r="K12" s="27">
        <f t="shared" si="5"/>
        <v>11</v>
      </c>
      <c r="L12" s="28">
        <f t="shared" si="5"/>
        <v>6</v>
      </c>
      <c r="O12" s="160">
        <f t="shared" si="1"/>
        <v>0.72046109510086453</v>
      </c>
      <c r="P12" s="150">
        <f t="shared" si="2"/>
        <v>1.4473684210526316</v>
      </c>
      <c r="Q12" s="150">
        <f t="shared" si="3"/>
        <v>1.9047619047619047</v>
      </c>
      <c r="R12" s="151">
        <f t="shared" si="4"/>
        <v>1.2881854987118144</v>
      </c>
      <c r="S12" s="160">
        <v>0.28000000000000003</v>
      </c>
      <c r="T12" s="150">
        <v>1.85</v>
      </c>
      <c r="U12" s="150">
        <v>3.21</v>
      </c>
      <c r="V12" s="151">
        <v>1.57</v>
      </c>
    </row>
    <row r="13" spans="1:22" ht="15" customHeight="1">
      <c r="A13" s="105" t="s">
        <v>81</v>
      </c>
      <c r="B13" s="378">
        <v>4</v>
      </c>
      <c r="C13" s="378" t="s">
        <v>85</v>
      </c>
      <c r="D13" s="379">
        <v>0</v>
      </c>
      <c r="E13" s="379">
        <v>0</v>
      </c>
      <c r="F13" s="379">
        <v>1</v>
      </c>
      <c r="G13" s="382">
        <v>2</v>
      </c>
      <c r="H13" s="382">
        <v>7</v>
      </c>
      <c r="I13" s="382">
        <v>2</v>
      </c>
      <c r="J13" s="383">
        <f t="shared" si="5"/>
        <v>2</v>
      </c>
      <c r="K13" s="383">
        <f t="shared" si="5"/>
        <v>7</v>
      </c>
      <c r="L13" s="384">
        <f t="shared" si="5"/>
        <v>3</v>
      </c>
      <c r="O13" s="393">
        <f t="shared" si="1"/>
        <v>0.36023054755043227</v>
      </c>
      <c r="P13" s="369">
        <f t="shared" si="2"/>
        <v>0.92105263157894735</v>
      </c>
      <c r="Q13" s="369">
        <f t="shared" si="3"/>
        <v>0.95238095238095233</v>
      </c>
      <c r="R13" s="362">
        <f t="shared" si="4"/>
        <v>0.73610599926389397</v>
      </c>
      <c r="S13" s="393"/>
      <c r="T13" s="369"/>
      <c r="U13" s="369"/>
      <c r="V13" s="362"/>
    </row>
    <row r="14" spans="1:22" ht="15" customHeight="1">
      <c r="A14" s="105" t="s">
        <v>86</v>
      </c>
      <c r="B14" s="378"/>
      <c r="C14" s="378"/>
      <c r="D14" s="379"/>
      <c r="E14" s="379"/>
      <c r="F14" s="379"/>
      <c r="G14" s="382"/>
      <c r="H14" s="382"/>
      <c r="I14" s="382"/>
      <c r="J14" s="383"/>
      <c r="K14" s="383"/>
      <c r="L14" s="384"/>
      <c r="O14" s="393"/>
      <c r="P14" s="369"/>
      <c r="Q14" s="369"/>
      <c r="R14" s="362"/>
      <c r="S14" s="393"/>
      <c r="T14" s="369"/>
      <c r="U14" s="369"/>
      <c r="V14" s="362"/>
    </row>
    <row r="15" spans="1:22" ht="15" customHeight="1">
      <c r="A15" s="108" t="s">
        <v>81</v>
      </c>
      <c r="B15" s="378">
        <v>5</v>
      </c>
      <c r="C15" s="378" t="s">
        <v>87</v>
      </c>
      <c r="D15" s="379">
        <v>0</v>
      </c>
      <c r="E15" s="379">
        <v>0</v>
      </c>
      <c r="F15" s="379">
        <v>0</v>
      </c>
      <c r="G15" s="382">
        <v>0</v>
      </c>
      <c r="H15" s="382">
        <v>0</v>
      </c>
      <c r="I15" s="382">
        <v>0</v>
      </c>
      <c r="J15" s="383">
        <f>D15+G15</f>
        <v>0</v>
      </c>
      <c r="K15" s="383">
        <f>E15+H15</f>
        <v>0</v>
      </c>
      <c r="L15" s="384">
        <f>F15+I15</f>
        <v>0</v>
      </c>
      <c r="O15" s="393">
        <f t="shared" si="1"/>
        <v>0</v>
      </c>
      <c r="P15" s="369">
        <f t="shared" si="2"/>
        <v>0</v>
      </c>
      <c r="Q15" s="369">
        <f t="shared" si="3"/>
        <v>0</v>
      </c>
      <c r="R15" s="362">
        <f t="shared" si="4"/>
        <v>0</v>
      </c>
      <c r="S15" s="393"/>
      <c r="T15" s="369"/>
      <c r="U15" s="369"/>
      <c r="V15" s="362"/>
    </row>
    <row r="16" spans="1:22" ht="15" customHeight="1">
      <c r="A16" s="108" t="s">
        <v>88</v>
      </c>
      <c r="B16" s="378"/>
      <c r="C16" s="378"/>
      <c r="D16" s="379"/>
      <c r="E16" s="379"/>
      <c r="F16" s="379"/>
      <c r="G16" s="382"/>
      <c r="H16" s="382"/>
      <c r="I16" s="382"/>
      <c r="J16" s="383"/>
      <c r="K16" s="383"/>
      <c r="L16" s="384"/>
      <c r="O16" s="393"/>
      <c r="P16" s="369"/>
      <c r="Q16" s="369"/>
      <c r="R16" s="362"/>
      <c r="S16" s="393"/>
      <c r="T16" s="369"/>
      <c r="U16" s="369"/>
      <c r="V16" s="362"/>
    </row>
    <row r="17" spans="1:22" ht="15.75">
      <c r="A17" s="108" t="s">
        <v>89</v>
      </c>
      <c r="B17" s="49">
        <v>6</v>
      </c>
      <c r="C17" s="49" t="s">
        <v>90</v>
      </c>
      <c r="D17" s="242">
        <v>0</v>
      </c>
      <c r="E17" s="242">
        <v>0</v>
      </c>
      <c r="F17" s="242">
        <v>0</v>
      </c>
      <c r="G17" s="243">
        <v>0</v>
      </c>
      <c r="H17" s="243">
        <v>0</v>
      </c>
      <c r="I17" s="243">
        <v>0</v>
      </c>
      <c r="J17" s="73">
        <f t="shared" ref="J17:L21" si="6">D17+G17</f>
        <v>0</v>
      </c>
      <c r="K17" s="73">
        <f t="shared" si="6"/>
        <v>0</v>
      </c>
      <c r="L17" s="74">
        <f t="shared" si="6"/>
        <v>0</v>
      </c>
      <c r="O17" s="160">
        <f t="shared" si="1"/>
        <v>0</v>
      </c>
      <c r="P17" s="150">
        <f t="shared" si="2"/>
        <v>0</v>
      </c>
      <c r="Q17" s="150">
        <f t="shared" si="3"/>
        <v>0</v>
      </c>
      <c r="R17" s="151">
        <f t="shared" si="4"/>
        <v>0</v>
      </c>
      <c r="S17" s="160"/>
      <c r="T17" s="150"/>
      <c r="U17" s="150"/>
      <c r="V17" s="151"/>
    </row>
    <row r="18" spans="1:22" ht="15.75">
      <c r="A18" s="108" t="s">
        <v>91</v>
      </c>
      <c r="B18" s="49">
        <v>7</v>
      </c>
      <c r="C18" s="49" t="s">
        <v>92</v>
      </c>
      <c r="D18" s="242">
        <v>0</v>
      </c>
      <c r="E18" s="242">
        <v>0</v>
      </c>
      <c r="F18" s="242">
        <v>0</v>
      </c>
      <c r="G18" s="243">
        <v>0</v>
      </c>
      <c r="H18" s="243">
        <v>0</v>
      </c>
      <c r="I18" s="243">
        <v>0</v>
      </c>
      <c r="J18" s="73">
        <f t="shared" si="6"/>
        <v>0</v>
      </c>
      <c r="K18" s="73">
        <f t="shared" si="6"/>
        <v>0</v>
      </c>
      <c r="L18" s="74">
        <f t="shared" si="6"/>
        <v>0</v>
      </c>
      <c r="O18" s="160">
        <f t="shared" si="1"/>
        <v>0</v>
      </c>
      <c r="P18" s="150">
        <f t="shared" si="2"/>
        <v>0</v>
      </c>
      <c r="Q18" s="150">
        <f t="shared" si="3"/>
        <v>0</v>
      </c>
      <c r="R18" s="151">
        <f t="shared" si="4"/>
        <v>0</v>
      </c>
      <c r="S18" s="160"/>
      <c r="T18" s="150"/>
      <c r="U18" s="150"/>
      <c r="V18" s="151"/>
    </row>
    <row r="19" spans="1:22" ht="24.75">
      <c r="A19" s="108" t="s">
        <v>93</v>
      </c>
      <c r="B19" s="49">
        <v>8</v>
      </c>
      <c r="C19" s="49" t="s">
        <v>94</v>
      </c>
      <c r="D19" s="242">
        <v>0</v>
      </c>
      <c r="E19" s="242">
        <v>0</v>
      </c>
      <c r="F19" s="242">
        <v>0</v>
      </c>
      <c r="G19" s="243">
        <v>0</v>
      </c>
      <c r="H19" s="243">
        <v>0</v>
      </c>
      <c r="I19" s="243">
        <v>0</v>
      </c>
      <c r="J19" s="73">
        <f t="shared" si="6"/>
        <v>0</v>
      </c>
      <c r="K19" s="73">
        <f t="shared" si="6"/>
        <v>0</v>
      </c>
      <c r="L19" s="74">
        <f t="shared" si="6"/>
        <v>0</v>
      </c>
      <c r="O19" s="160">
        <f t="shared" si="1"/>
        <v>0</v>
      </c>
      <c r="P19" s="150">
        <f t="shared" si="2"/>
        <v>0</v>
      </c>
      <c r="Q19" s="150">
        <f t="shared" si="3"/>
        <v>0</v>
      </c>
      <c r="R19" s="151">
        <f t="shared" si="4"/>
        <v>0</v>
      </c>
      <c r="S19" s="160"/>
      <c r="T19" s="150"/>
      <c r="U19" s="150"/>
      <c r="V19" s="151"/>
    </row>
    <row r="20" spans="1:22" ht="15.75">
      <c r="A20" s="108" t="s">
        <v>95</v>
      </c>
      <c r="B20" s="49">
        <v>9</v>
      </c>
      <c r="C20" s="49" t="s">
        <v>96</v>
      </c>
      <c r="D20" s="242">
        <v>0</v>
      </c>
      <c r="E20" s="242">
        <v>0</v>
      </c>
      <c r="F20" s="242">
        <v>0</v>
      </c>
      <c r="G20" s="243">
        <v>0</v>
      </c>
      <c r="H20" s="243">
        <v>0</v>
      </c>
      <c r="I20" s="243">
        <v>0</v>
      </c>
      <c r="J20" s="73">
        <f t="shared" si="6"/>
        <v>0</v>
      </c>
      <c r="K20" s="73">
        <f t="shared" si="6"/>
        <v>0</v>
      </c>
      <c r="L20" s="74">
        <f t="shared" si="6"/>
        <v>0</v>
      </c>
      <c r="O20" s="160">
        <f t="shared" si="1"/>
        <v>0</v>
      </c>
      <c r="P20" s="150">
        <f t="shared" si="2"/>
        <v>0</v>
      </c>
      <c r="Q20" s="150">
        <f t="shared" si="3"/>
        <v>0</v>
      </c>
      <c r="R20" s="151">
        <f t="shared" si="4"/>
        <v>0</v>
      </c>
      <c r="S20" s="160"/>
      <c r="T20" s="150"/>
      <c r="U20" s="150"/>
      <c r="V20" s="151"/>
    </row>
    <row r="21" spans="1:22" ht="15.75">
      <c r="A21" s="108" t="s">
        <v>97</v>
      </c>
      <c r="B21" s="49">
        <v>10</v>
      </c>
      <c r="C21" s="49" t="s">
        <v>98</v>
      </c>
      <c r="D21" s="242">
        <v>0</v>
      </c>
      <c r="E21" s="242">
        <v>0</v>
      </c>
      <c r="F21" s="242">
        <v>0</v>
      </c>
      <c r="G21" s="243">
        <v>0</v>
      </c>
      <c r="H21" s="243">
        <v>0</v>
      </c>
      <c r="I21" s="243">
        <v>0</v>
      </c>
      <c r="J21" s="73">
        <f t="shared" si="6"/>
        <v>0</v>
      </c>
      <c r="K21" s="73">
        <f t="shared" si="6"/>
        <v>0</v>
      </c>
      <c r="L21" s="74">
        <f t="shared" si="6"/>
        <v>0</v>
      </c>
      <c r="O21" s="160">
        <f t="shared" si="1"/>
        <v>0</v>
      </c>
      <c r="P21" s="150">
        <f t="shared" si="2"/>
        <v>0</v>
      </c>
      <c r="Q21" s="150">
        <f t="shared" si="3"/>
        <v>0</v>
      </c>
      <c r="R21" s="151">
        <f t="shared" si="4"/>
        <v>0</v>
      </c>
      <c r="S21" s="160"/>
      <c r="T21" s="150"/>
      <c r="U21" s="150"/>
      <c r="V21" s="151"/>
    </row>
    <row r="22" spans="1:22" ht="15.75">
      <c r="A22" s="108" t="s">
        <v>99</v>
      </c>
      <c r="B22" s="49">
        <v>11</v>
      </c>
      <c r="C22" s="49" t="s">
        <v>100</v>
      </c>
      <c r="D22" s="244">
        <v>0</v>
      </c>
      <c r="E22" s="244"/>
      <c r="F22" s="244">
        <v>0</v>
      </c>
      <c r="G22" s="243">
        <v>0</v>
      </c>
      <c r="H22" s="243">
        <v>1</v>
      </c>
      <c r="I22" s="243">
        <v>0</v>
      </c>
      <c r="J22" s="73">
        <f t="shared" ref="J22:L25" si="7">G22</f>
        <v>0</v>
      </c>
      <c r="K22" s="73">
        <f t="shared" si="7"/>
        <v>1</v>
      </c>
      <c r="L22" s="74">
        <f t="shared" si="7"/>
        <v>0</v>
      </c>
      <c r="O22" s="160">
        <f t="shared" si="1"/>
        <v>0</v>
      </c>
      <c r="P22" s="150">
        <f t="shared" si="2"/>
        <v>0.13157894736842105</v>
      </c>
      <c r="Q22" s="150">
        <f t="shared" si="3"/>
        <v>0</v>
      </c>
      <c r="R22" s="151">
        <f t="shared" si="4"/>
        <v>6.1342166605324502E-2</v>
      </c>
      <c r="S22" s="160"/>
      <c r="T22" s="150"/>
      <c r="U22" s="150"/>
      <c r="V22" s="151"/>
    </row>
    <row r="23" spans="1:22" ht="15.75">
      <c r="A23" s="108" t="s">
        <v>101</v>
      </c>
      <c r="B23" s="49">
        <v>12</v>
      </c>
      <c r="C23" s="49" t="s">
        <v>102</v>
      </c>
      <c r="D23" s="244">
        <v>0</v>
      </c>
      <c r="E23" s="244"/>
      <c r="F23" s="244">
        <v>0</v>
      </c>
      <c r="G23" s="243">
        <v>0</v>
      </c>
      <c r="H23" s="243">
        <v>0</v>
      </c>
      <c r="I23" s="243">
        <v>0</v>
      </c>
      <c r="J23" s="73">
        <f t="shared" si="7"/>
        <v>0</v>
      </c>
      <c r="K23" s="73">
        <f t="shared" si="7"/>
        <v>0</v>
      </c>
      <c r="L23" s="74">
        <f t="shared" si="7"/>
        <v>0</v>
      </c>
      <c r="O23" s="160">
        <f t="shared" si="1"/>
        <v>0</v>
      </c>
      <c r="P23" s="150">
        <f t="shared" si="2"/>
        <v>0</v>
      </c>
      <c r="Q23" s="150">
        <f t="shared" si="3"/>
        <v>0</v>
      </c>
      <c r="R23" s="151">
        <f t="shared" si="4"/>
        <v>0</v>
      </c>
      <c r="S23" s="160"/>
      <c r="T23" s="150"/>
      <c r="U23" s="150"/>
      <c r="V23" s="151"/>
    </row>
    <row r="24" spans="1:22" ht="15.75">
      <c r="A24" s="108" t="s">
        <v>103</v>
      </c>
      <c r="B24" s="49">
        <v>13</v>
      </c>
      <c r="C24" s="49" t="s">
        <v>104</v>
      </c>
      <c r="D24" s="244">
        <v>0</v>
      </c>
      <c r="E24" s="244"/>
      <c r="F24" s="244">
        <v>0</v>
      </c>
      <c r="G24" s="243">
        <v>0</v>
      </c>
      <c r="H24" s="243">
        <v>0</v>
      </c>
      <c r="I24" s="243">
        <v>0</v>
      </c>
      <c r="J24" s="73">
        <f t="shared" si="7"/>
        <v>0</v>
      </c>
      <c r="K24" s="73">
        <f t="shared" si="7"/>
        <v>0</v>
      </c>
      <c r="L24" s="74">
        <f t="shared" si="7"/>
        <v>0</v>
      </c>
      <c r="O24" s="160">
        <f t="shared" si="1"/>
        <v>0</v>
      </c>
      <c r="P24" s="150">
        <f t="shared" si="2"/>
        <v>0</v>
      </c>
      <c r="Q24" s="150">
        <f t="shared" si="3"/>
        <v>0</v>
      </c>
      <c r="R24" s="151">
        <f t="shared" si="4"/>
        <v>0</v>
      </c>
      <c r="S24" s="160"/>
      <c r="T24" s="150"/>
      <c r="U24" s="150"/>
      <c r="V24" s="151"/>
    </row>
    <row r="25" spans="1:22" ht="15.75">
      <c r="A25" s="108" t="s">
        <v>105</v>
      </c>
      <c r="B25" s="49">
        <v>14</v>
      </c>
      <c r="C25" s="49" t="s">
        <v>106</v>
      </c>
      <c r="D25" s="244">
        <v>0</v>
      </c>
      <c r="E25" s="244"/>
      <c r="F25" s="244">
        <v>0</v>
      </c>
      <c r="G25" s="243">
        <v>0</v>
      </c>
      <c r="H25" s="243">
        <v>0</v>
      </c>
      <c r="I25" s="243">
        <v>0</v>
      </c>
      <c r="J25" s="73">
        <f t="shared" si="7"/>
        <v>0</v>
      </c>
      <c r="K25" s="73">
        <f t="shared" si="7"/>
        <v>0</v>
      </c>
      <c r="L25" s="74">
        <f t="shared" si="7"/>
        <v>0</v>
      </c>
      <c r="O25" s="160">
        <f t="shared" si="1"/>
        <v>0</v>
      </c>
      <c r="P25" s="150">
        <f t="shared" si="2"/>
        <v>0</v>
      </c>
      <c r="Q25" s="150">
        <f t="shared" si="3"/>
        <v>0</v>
      </c>
      <c r="R25" s="151">
        <f t="shared" si="4"/>
        <v>0</v>
      </c>
      <c r="S25" s="160"/>
      <c r="T25" s="150"/>
      <c r="U25" s="150"/>
      <c r="V25" s="151"/>
    </row>
    <row r="26" spans="1:22" ht="15.75">
      <c r="A26" s="108" t="s">
        <v>107</v>
      </c>
      <c r="B26" s="49">
        <v>15</v>
      </c>
      <c r="C26" s="49" t="s">
        <v>108</v>
      </c>
      <c r="D26" s="242">
        <v>0</v>
      </c>
      <c r="E26" s="242">
        <v>0</v>
      </c>
      <c r="F26" s="242">
        <v>0</v>
      </c>
      <c r="G26" s="244"/>
      <c r="H26" s="244">
        <v>0</v>
      </c>
      <c r="I26" s="244">
        <v>0</v>
      </c>
      <c r="J26" s="73">
        <f>D26</f>
        <v>0</v>
      </c>
      <c r="K26" s="73">
        <f>E26</f>
        <v>0</v>
      </c>
      <c r="L26" s="74">
        <f>F26</f>
        <v>0</v>
      </c>
      <c r="O26" s="160">
        <f t="shared" si="1"/>
        <v>0</v>
      </c>
      <c r="P26" s="150">
        <f t="shared" si="2"/>
        <v>0</v>
      </c>
      <c r="Q26" s="150">
        <f t="shared" si="3"/>
        <v>0</v>
      </c>
      <c r="R26" s="151">
        <f t="shared" si="4"/>
        <v>0</v>
      </c>
      <c r="S26" s="160"/>
      <c r="T26" s="150"/>
      <c r="U26" s="150"/>
      <c r="V26" s="151"/>
    </row>
    <row r="27" spans="1:22" ht="16.5" thickBot="1">
      <c r="A27" s="109" t="s">
        <v>109</v>
      </c>
      <c r="B27" s="91">
        <v>16</v>
      </c>
      <c r="C27" s="91" t="s">
        <v>110</v>
      </c>
      <c r="D27" s="245">
        <v>0</v>
      </c>
      <c r="E27" s="245">
        <v>0</v>
      </c>
      <c r="F27" s="245">
        <v>0</v>
      </c>
      <c r="G27" s="246">
        <v>0</v>
      </c>
      <c r="H27" s="246">
        <v>0</v>
      </c>
      <c r="I27" s="246">
        <v>0</v>
      </c>
      <c r="J27" s="76">
        <f>D27+G27</f>
        <v>0</v>
      </c>
      <c r="K27" s="76">
        <f>E27+H27</f>
        <v>0</v>
      </c>
      <c r="L27" s="77">
        <f>F27+I27</f>
        <v>0</v>
      </c>
      <c r="O27" s="160">
        <f t="shared" si="1"/>
        <v>0</v>
      </c>
      <c r="P27" s="150">
        <f t="shared" si="2"/>
        <v>0</v>
      </c>
      <c r="Q27" s="150">
        <f t="shared" si="3"/>
        <v>0</v>
      </c>
      <c r="R27" s="151">
        <f t="shared" si="4"/>
        <v>0</v>
      </c>
      <c r="S27" s="160"/>
      <c r="T27" s="150"/>
      <c r="U27" s="150"/>
      <c r="V27" s="151"/>
    </row>
    <row r="28" spans="1:22" ht="4.5" customHeight="1" thickBot="1">
      <c r="A28" s="110"/>
      <c r="B28" s="88"/>
      <c r="C28" s="88"/>
      <c r="D28" s="225"/>
      <c r="E28" s="225"/>
      <c r="F28" s="225"/>
      <c r="G28" s="225"/>
      <c r="H28" s="225"/>
      <c r="I28" s="225"/>
      <c r="J28" s="89"/>
      <c r="K28" s="89"/>
      <c r="L28" s="90"/>
      <c r="O28" s="177"/>
      <c r="P28" s="173"/>
      <c r="Q28" s="173"/>
      <c r="R28" s="178"/>
      <c r="S28" s="177"/>
      <c r="T28" s="173"/>
      <c r="U28" s="173"/>
      <c r="V28" s="178"/>
    </row>
    <row r="29" spans="1:22" ht="24.75">
      <c r="A29" s="104" t="s">
        <v>111</v>
      </c>
      <c r="B29" s="87">
        <v>17</v>
      </c>
      <c r="C29" s="87" t="s">
        <v>112</v>
      </c>
      <c r="D29" s="240">
        <v>1</v>
      </c>
      <c r="E29" s="240">
        <v>0</v>
      </c>
      <c r="F29" s="240">
        <v>0</v>
      </c>
      <c r="G29" s="241">
        <v>4</v>
      </c>
      <c r="H29" s="241">
        <v>6</v>
      </c>
      <c r="I29" s="241">
        <v>0</v>
      </c>
      <c r="J29" s="27">
        <f t="shared" ref="J29:L30" si="8">D29+G29</f>
        <v>5</v>
      </c>
      <c r="K29" s="27">
        <f t="shared" si="8"/>
        <v>6</v>
      </c>
      <c r="L29" s="28">
        <f t="shared" si="8"/>
        <v>0</v>
      </c>
      <c r="O29" s="160">
        <f t="shared" si="1"/>
        <v>0.90057636887608061</v>
      </c>
      <c r="P29" s="150">
        <f t="shared" si="2"/>
        <v>0.78947368421052633</v>
      </c>
      <c r="Q29" s="150">
        <f t="shared" si="3"/>
        <v>0</v>
      </c>
      <c r="R29" s="151">
        <f t="shared" si="4"/>
        <v>0.67476383265856943</v>
      </c>
      <c r="S29" s="160">
        <v>3.61</v>
      </c>
      <c r="T29" s="150">
        <v>4.21</v>
      </c>
      <c r="U29" s="150">
        <v>4.2300000000000004</v>
      </c>
      <c r="V29" s="151">
        <v>3.99</v>
      </c>
    </row>
    <row r="30" spans="1:22" ht="15" customHeight="1">
      <c r="A30" s="105" t="s">
        <v>81</v>
      </c>
      <c r="B30" s="378">
        <v>18</v>
      </c>
      <c r="C30" s="378" t="s">
        <v>113</v>
      </c>
      <c r="D30" s="379">
        <v>0</v>
      </c>
      <c r="E30" s="379">
        <v>0</v>
      </c>
      <c r="F30" s="379">
        <v>0</v>
      </c>
      <c r="G30" s="382">
        <v>4</v>
      </c>
      <c r="H30" s="382">
        <v>6</v>
      </c>
      <c r="I30" s="382">
        <v>0</v>
      </c>
      <c r="J30" s="383">
        <f t="shared" si="8"/>
        <v>4</v>
      </c>
      <c r="K30" s="383">
        <f t="shared" si="8"/>
        <v>6</v>
      </c>
      <c r="L30" s="384">
        <f t="shared" si="8"/>
        <v>0</v>
      </c>
      <c r="O30" s="393">
        <f t="shared" si="1"/>
        <v>0.72046109510086453</v>
      </c>
      <c r="P30" s="369">
        <f t="shared" si="2"/>
        <v>0.78947368421052633</v>
      </c>
      <c r="Q30" s="369">
        <f t="shared" si="3"/>
        <v>0</v>
      </c>
      <c r="R30" s="362">
        <f t="shared" si="4"/>
        <v>0.613421666053245</v>
      </c>
      <c r="S30" s="393"/>
      <c r="T30" s="369"/>
      <c r="U30" s="369"/>
      <c r="V30" s="362"/>
    </row>
    <row r="31" spans="1:22" ht="15.75" customHeight="1" thickBot="1">
      <c r="A31" s="106" t="s">
        <v>114</v>
      </c>
      <c r="B31" s="380"/>
      <c r="C31" s="380"/>
      <c r="D31" s="381"/>
      <c r="E31" s="381"/>
      <c r="F31" s="381"/>
      <c r="G31" s="385"/>
      <c r="H31" s="385"/>
      <c r="I31" s="385"/>
      <c r="J31" s="390"/>
      <c r="K31" s="390"/>
      <c r="L31" s="391"/>
      <c r="O31" s="393"/>
      <c r="P31" s="369"/>
      <c r="Q31" s="369"/>
      <c r="R31" s="362"/>
      <c r="S31" s="393"/>
      <c r="T31" s="369"/>
      <c r="U31" s="369"/>
      <c r="V31" s="362"/>
    </row>
    <row r="32" spans="1:22" ht="4.5" customHeight="1" thickBot="1">
      <c r="A32" s="107"/>
      <c r="B32" s="88"/>
      <c r="C32" s="88"/>
      <c r="D32" s="225"/>
      <c r="E32" s="225"/>
      <c r="F32" s="225"/>
      <c r="G32" s="225"/>
      <c r="H32" s="225"/>
      <c r="I32" s="225"/>
      <c r="J32" s="89"/>
      <c r="K32" s="89"/>
      <c r="L32" s="90"/>
      <c r="O32" s="177"/>
      <c r="P32" s="173"/>
      <c r="Q32" s="173"/>
      <c r="R32" s="178"/>
      <c r="S32" s="177"/>
      <c r="T32" s="173"/>
      <c r="U32" s="173"/>
      <c r="V32" s="178"/>
    </row>
    <row r="33" spans="1:22" ht="24.75">
      <c r="A33" s="104" t="s">
        <v>115</v>
      </c>
      <c r="B33" s="87">
        <v>19</v>
      </c>
      <c r="C33" s="87" t="s">
        <v>116</v>
      </c>
      <c r="D33" s="240">
        <v>1</v>
      </c>
      <c r="E33" s="240">
        <v>10</v>
      </c>
      <c r="F33" s="240">
        <v>6</v>
      </c>
      <c r="G33" s="241">
        <v>14</v>
      </c>
      <c r="H33" s="241">
        <v>23</v>
      </c>
      <c r="I33" s="241">
        <v>24</v>
      </c>
      <c r="J33" s="27">
        <f t="shared" ref="J33:L34" si="9">D33+G33</f>
        <v>15</v>
      </c>
      <c r="K33" s="27">
        <f t="shared" si="9"/>
        <v>33</v>
      </c>
      <c r="L33" s="28">
        <f t="shared" si="9"/>
        <v>30</v>
      </c>
      <c r="O33" s="160">
        <f t="shared" si="1"/>
        <v>2.7017291066282421</v>
      </c>
      <c r="P33" s="150">
        <f t="shared" si="2"/>
        <v>4.3421052631578947</v>
      </c>
      <c r="Q33" s="150">
        <f t="shared" si="3"/>
        <v>9.5238095238095255</v>
      </c>
      <c r="R33" s="151">
        <f t="shared" si="4"/>
        <v>4.7846889952153111</v>
      </c>
      <c r="S33" s="160">
        <v>18.690000000000001</v>
      </c>
      <c r="T33" s="150">
        <v>41.92</v>
      </c>
      <c r="U33" s="150">
        <v>63.5</v>
      </c>
      <c r="V33" s="151">
        <v>38.090000000000003</v>
      </c>
    </row>
    <row r="34" spans="1:22" ht="15" customHeight="1">
      <c r="A34" s="105" t="s">
        <v>81</v>
      </c>
      <c r="B34" s="378">
        <v>20</v>
      </c>
      <c r="C34" s="378" t="s">
        <v>117</v>
      </c>
      <c r="D34" s="379">
        <v>1</v>
      </c>
      <c r="E34" s="379">
        <v>4</v>
      </c>
      <c r="F34" s="379">
        <v>7</v>
      </c>
      <c r="G34" s="382">
        <v>2</v>
      </c>
      <c r="H34" s="382">
        <v>10</v>
      </c>
      <c r="I34" s="382">
        <v>21</v>
      </c>
      <c r="J34" s="383">
        <f t="shared" si="9"/>
        <v>3</v>
      </c>
      <c r="K34" s="383">
        <f t="shared" si="9"/>
        <v>14</v>
      </c>
      <c r="L34" s="384">
        <f t="shared" si="9"/>
        <v>28</v>
      </c>
      <c r="O34" s="393">
        <f t="shared" si="1"/>
        <v>0.54034582132564846</v>
      </c>
      <c r="P34" s="369">
        <f t="shared" si="2"/>
        <v>1.8421052631578947</v>
      </c>
      <c r="Q34" s="369">
        <f t="shared" si="3"/>
        <v>8.8888888888888893</v>
      </c>
      <c r="R34" s="362">
        <f t="shared" si="4"/>
        <v>2.7603974972396021</v>
      </c>
      <c r="S34" s="393"/>
      <c r="T34" s="369"/>
      <c r="U34" s="369"/>
      <c r="V34" s="362"/>
    </row>
    <row r="35" spans="1:22" ht="15" customHeight="1">
      <c r="A35" s="105" t="s">
        <v>118</v>
      </c>
      <c r="B35" s="378"/>
      <c r="C35" s="378"/>
      <c r="D35" s="379"/>
      <c r="E35" s="379"/>
      <c r="F35" s="379"/>
      <c r="G35" s="382"/>
      <c r="H35" s="382"/>
      <c r="I35" s="382"/>
      <c r="J35" s="383"/>
      <c r="K35" s="383"/>
      <c r="L35" s="384"/>
      <c r="O35" s="393"/>
      <c r="P35" s="369"/>
      <c r="Q35" s="369"/>
      <c r="R35" s="362"/>
      <c r="S35" s="393"/>
      <c r="T35" s="369"/>
      <c r="U35" s="369"/>
      <c r="V35" s="362"/>
    </row>
    <row r="36" spans="1:22" ht="16.5" thickBot="1">
      <c r="A36" s="106" t="s">
        <v>119</v>
      </c>
      <c r="B36" s="91">
        <v>21</v>
      </c>
      <c r="C36" s="91" t="s">
        <v>120</v>
      </c>
      <c r="D36" s="245">
        <v>0</v>
      </c>
      <c r="E36" s="245">
        <v>5</v>
      </c>
      <c r="F36" s="245">
        <v>0</v>
      </c>
      <c r="G36" s="246">
        <v>3</v>
      </c>
      <c r="H36" s="246">
        <v>8</v>
      </c>
      <c r="I36" s="246">
        <v>2</v>
      </c>
      <c r="J36" s="76">
        <f>D36+G36</f>
        <v>3</v>
      </c>
      <c r="K36" s="76">
        <f>E36+H36</f>
        <v>13</v>
      </c>
      <c r="L36" s="77">
        <f>F36+I36</f>
        <v>2</v>
      </c>
      <c r="O36" s="160">
        <f t="shared" si="1"/>
        <v>0.54034582132564846</v>
      </c>
      <c r="P36" s="150">
        <f t="shared" si="2"/>
        <v>1.7105263157894737</v>
      </c>
      <c r="Q36" s="150">
        <f t="shared" si="3"/>
        <v>0.63492063492063489</v>
      </c>
      <c r="R36" s="151">
        <f t="shared" si="4"/>
        <v>1.1041589988958411</v>
      </c>
      <c r="S36" s="160"/>
      <c r="T36" s="150"/>
      <c r="U36" s="150"/>
      <c r="V36" s="151"/>
    </row>
    <row r="37" spans="1:22" ht="6.75" customHeight="1" thickBot="1">
      <c r="A37" s="107"/>
      <c r="B37" s="88"/>
      <c r="C37" s="88"/>
      <c r="D37" s="225"/>
      <c r="E37" s="225"/>
      <c r="F37" s="225"/>
      <c r="G37" s="225"/>
      <c r="H37" s="225"/>
      <c r="I37" s="225"/>
      <c r="J37" s="89"/>
      <c r="K37" s="89"/>
      <c r="L37" s="90"/>
      <c r="O37" s="177"/>
      <c r="P37" s="173"/>
      <c r="Q37" s="173"/>
      <c r="R37" s="178"/>
      <c r="S37" s="177"/>
      <c r="T37" s="173"/>
      <c r="U37" s="173"/>
      <c r="V37" s="178"/>
    </row>
    <row r="38" spans="1:22" ht="15.75">
      <c r="A38" s="104" t="s">
        <v>121</v>
      </c>
      <c r="B38" s="87">
        <v>22</v>
      </c>
      <c r="C38" s="87" t="s">
        <v>122</v>
      </c>
      <c r="D38" s="240">
        <v>4</v>
      </c>
      <c r="E38" s="240">
        <v>10</v>
      </c>
      <c r="F38" s="240">
        <v>0</v>
      </c>
      <c r="G38" s="241">
        <v>19</v>
      </c>
      <c r="H38" s="241">
        <v>19</v>
      </c>
      <c r="I38" s="241">
        <v>2</v>
      </c>
      <c r="J38" s="27">
        <f t="shared" ref="J38:L39" si="10">D38+G38</f>
        <v>23</v>
      </c>
      <c r="K38" s="27">
        <f t="shared" si="10"/>
        <v>29</v>
      </c>
      <c r="L38" s="28">
        <f t="shared" si="10"/>
        <v>2</v>
      </c>
      <c r="O38" s="160">
        <f t="shared" si="1"/>
        <v>4.1426512968299711</v>
      </c>
      <c r="P38" s="150">
        <f t="shared" si="2"/>
        <v>3.8157894736842102</v>
      </c>
      <c r="Q38" s="150">
        <f t="shared" si="3"/>
        <v>0.63492063492063489</v>
      </c>
      <c r="R38" s="151">
        <f t="shared" si="4"/>
        <v>3.3124769966875229</v>
      </c>
      <c r="S38" s="160">
        <v>6.91</v>
      </c>
      <c r="T38" s="150">
        <v>10.26</v>
      </c>
      <c r="U38" s="150">
        <v>24.23</v>
      </c>
      <c r="V38" s="151">
        <v>12.18</v>
      </c>
    </row>
    <row r="39" spans="1:22" ht="15" customHeight="1">
      <c r="A39" s="105" t="s">
        <v>81</v>
      </c>
      <c r="B39" s="378">
        <v>23</v>
      </c>
      <c r="C39" s="378" t="s">
        <v>123</v>
      </c>
      <c r="D39" s="379">
        <v>0</v>
      </c>
      <c r="E39" s="379">
        <v>0</v>
      </c>
      <c r="F39" s="379">
        <v>0</v>
      </c>
      <c r="G39" s="382">
        <v>0</v>
      </c>
      <c r="H39" s="382">
        <v>0</v>
      </c>
      <c r="I39" s="382">
        <v>0</v>
      </c>
      <c r="J39" s="383">
        <f t="shared" si="10"/>
        <v>0</v>
      </c>
      <c r="K39" s="383">
        <f t="shared" si="10"/>
        <v>0</v>
      </c>
      <c r="L39" s="384">
        <f t="shared" si="10"/>
        <v>0</v>
      </c>
      <c r="O39" s="393">
        <f t="shared" si="1"/>
        <v>0</v>
      </c>
      <c r="P39" s="369">
        <f t="shared" si="2"/>
        <v>0</v>
      </c>
      <c r="Q39" s="369">
        <f t="shared" si="3"/>
        <v>0</v>
      </c>
      <c r="R39" s="362">
        <f t="shared" si="4"/>
        <v>0</v>
      </c>
      <c r="S39" s="393"/>
      <c r="T39" s="369"/>
      <c r="U39" s="369"/>
      <c r="V39" s="362"/>
    </row>
    <row r="40" spans="1:22" ht="25.5" thickBot="1">
      <c r="A40" s="106" t="s">
        <v>124</v>
      </c>
      <c r="B40" s="380"/>
      <c r="C40" s="380"/>
      <c r="D40" s="381"/>
      <c r="E40" s="381"/>
      <c r="F40" s="381"/>
      <c r="G40" s="385"/>
      <c r="H40" s="385"/>
      <c r="I40" s="385"/>
      <c r="J40" s="390"/>
      <c r="K40" s="390"/>
      <c r="L40" s="391"/>
      <c r="O40" s="393"/>
      <c r="P40" s="369"/>
      <c r="Q40" s="369"/>
      <c r="R40" s="362"/>
      <c r="S40" s="393"/>
      <c r="T40" s="369"/>
      <c r="U40" s="369"/>
      <c r="V40" s="362"/>
    </row>
    <row r="41" spans="1:22" ht="5.25" customHeight="1" thickBot="1">
      <c r="A41" s="107"/>
      <c r="B41" s="88"/>
      <c r="C41" s="88"/>
      <c r="D41" s="225"/>
      <c r="E41" s="225"/>
      <c r="F41" s="225"/>
      <c r="G41" s="225"/>
      <c r="H41" s="225"/>
      <c r="I41" s="225"/>
      <c r="J41" s="89"/>
      <c r="K41" s="89"/>
      <c r="L41" s="90"/>
      <c r="O41" s="177"/>
      <c r="P41" s="173"/>
      <c r="Q41" s="173"/>
      <c r="R41" s="178"/>
      <c r="S41" s="177"/>
      <c r="T41" s="173"/>
      <c r="U41" s="173"/>
      <c r="V41" s="178"/>
    </row>
    <row r="42" spans="1:22" ht="15.75">
      <c r="A42" s="104" t="s">
        <v>125</v>
      </c>
      <c r="B42" s="87">
        <v>24</v>
      </c>
      <c r="C42" s="87" t="s">
        <v>126</v>
      </c>
      <c r="D42" s="240">
        <v>6</v>
      </c>
      <c r="E42" s="240">
        <v>0</v>
      </c>
      <c r="F42" s="240">
        <v>0</v>
      </c>
      <c r="G42" s="241">
        <v>5</v>
      </c>
      <c r="H42" s="241">
        <v>4</v>
      </c>
      <c r="I42" s="241">
        <v>1</v>
      </c>
      <c r="J42" s="27">
        <f t="shared" ref="J42:L43" si="11">D42+G42</f>
        <v>11</v>
      </c>
      <c r="K42" s="27">
        <f t="shared" si="11"/>
        <v>4</v>
      </c>
      <c r="L42" s="28">
        <f t="shared" si="11"/>
        <v>1</v>
      </c>
      <c r="O42" s="160">
        <f t="shared" ref="O42:O72" si="12">J42/$O$6*1000</f>
        <v>1.9812680115273775</v>
      </c>
      <c r="P42" s="150">
        <f t="shared" ref="P42:P72" si="13">K42/$P$6*1000</f>
        <v>0.52631578947368418</v>
      </c>
      <c r="Q42" s="150">
        <f t="shared" ref="Q42:Q72" si="14">L42/$Q$6*1000</f>
        <v>0.31746031746031744</v>
      </c>
      <c r="R42" s="151">
        <f t="shared" ref="R42:R72" si="15">SUM(J42:L42)/$R$6*1000</f>
        <v>0.98147466568519204</v>
      </c>
      <c r="S42" s="160">
        <v>3.52</v>
      </c>
      <c r="T42" s="150">
        <v>6.64</v>
      </c>
      <c r="U42" s="150">
        <v>21.75</v>
      </c>
      <c r="V42" s="151">
        <v>8.9</v>
      </c>
    </row>
    <row r="43" spans="1:22" ht="15" customHeight="1">
      <c r="A43" s="105" t="s">
        <v>81</v>
      </c>
      <c r="B43" s="378">
        <v>25</v>
      </c>
      <c r="C43" s="378" t="s">
        <v>127</v>
      </c>
      <c r="D43" s="379">
        <v>0</v>
      </c>
      <c r="E43" s="379">
        <v>0</v>
      </c>
      <c r="F43" s="379">
        <v>0</v>
      </c>
      <c r="G43" s="382">
        <v>0</v>
      </c>
      <c r="H43" s="382">
        <v>0</v>
      </c>
      <c r="I43" s="382">
        <v>0</v>
      </c>
      <c r="J43" s="383">
        <f t="shared" si="11"/>
        <v>0</v>
      </c>
      <c r="K43" s="383">
        <f t="shared" si="11"/>
        <v>0</v>
      </c>
      <c r="L43" s="384">
        <f t="shared" si="11"/>
        <v>0</v>
      </c>
      <c r="O43" s="393">
        <f t="shared" si="12"/>
        <v>0</v>
      </c>
      <c r="P43" s="369">
        <f t="shared" si="13"/>
        <v>0</v>
      </c>
      <c r="Q43" s="369">
        <f t="shared" si="14"/>
        <v>0</v>
      </c>
      <c r="R43" s="362">
        <f t="shared" si="15"/>
        <v>0</v>
      </c>
      <c r="S43" s="393"/>
      <c r="T43" s="369"/>
      <c r="U43" s="369"/>
      <c r="V43" s="362"/>
    </row>
    <row r="44" spans="1:22" ht="15" customHeight="1">
      <c r="A44" s="105" t="s">
        <v>128</v>
      </c>
      <c r="B44" s="378"/>
      <c r="C44" s="378"/>
      <c r="D44" s="379"/>
      <c r="E44" s="379"/>
      <c r="F44" s="379"/>
      <c r="G44" s="382"/>
      <c r="H44" s="382"/>
      <c r="I44" s="382"/>
      <c r="J44" s="383"/>
      <c r="K44" s="383"/>
      <c r="L44" s="384"/>
      <c r="O44" s="393"/>
      <c r="P44" s="369"/>
      <c r="Q44" s="369"/>
      <c r="R44" s="362"/>
      <c r="S44" s="393"/>
      <c r="T44" s="369"/>
      <c r="U44" s="369"/>
      <c r="V44" s="362"/>
    </row>
    <row r="45" spans="1:22" ht="15.75">
      <c r="A45" s="105" t="s">
        <v>129</v>
      </c>
      <c r="B45" s="49">
        <v>26</v>
      </c>
      <c r="C45" s="49" t="s">
        <v>130</v>
      </c>
      <c r="D45" s="242">
        <v>0</v>
      </c>
      <c r="E45" s="242">
        <v>0</v>
      </c>
      <c r="F45" s="242">
        <v>0</v>
      </c>
      <c r="G45" s="243">
        <v>0</v>
      </c>
      <c r="H45" s="243">
        <v>1</v>
      </c>
      <c r="I45" s="243">
        <v>1</v>
      </c>
      <c r="J45" s="73">
        <f t="shared" ref="J45:L46" si="16">D45+G45</f>
        <v>0</v>
      </c>
      <c r="K45" s="73">
        <f t="shared" si="16"/>
        <v>1</v>
      </c>
      <c r="L45" s="74">
        <f t="shared" si="16"/>
        <v>1</v>
      </c>
      <c r="O45" s="160">
        <f t="shared" si="12"/>
        <v>0</v>
      </c>
      <c r="P45" s="150">
        <f t="shared" si="13"/>
        <v>0.13157894736842105</v>
      </c>
      <c r="Q45" s="150">
        <f t="shared" si="14"/>
        <v>0.31746031746031744</v>
      </c>
      <c r="R45" s="151">
        <f t="shared" si="15"/>
        <v>0.122684333210649</v>
      </c>
      <c r="S45" s="160"/>
      <c r="T45" s="150"/>
      <c r="U45" s="150"/>
      <c r="V45" s="151"/>
    </row>
    <row r="46" spans="1:22" ht="16.5" thickBot="1">
      <c r="A46" s="106" t="s">
        <v>131</v>
      </c>
      <c r="B46" s="91">
        <v>27</v>
      </c>
      <c r="C46" s="91" t="s">
        <v>132</v>
      </c>
      <c r="D46" s="245">
        <v>0</v>
      </c>
      <c r="E46" s="245">
        <v>0</v>
      </c>
      <c r="F46" s="245">
        <v>0</v>
      </c>
      <c r="G46" s="246">
        <v>0</v>
      </c>
      <c r="H46" s="246">
        <v>0</v>
      </c>
      <c r="I46" s="246">
        <v>0</v>
      </c>
      <c r="J46" s="76">
        <f t="shared" si="16"/>
        <v>0</v>
      </c>
      <c r="K46" s="76">
        <f t="shared" si="16"/>
        <v>0</v>
      </c>
      <c r="L46" s="77">
        <f t="shared" si="16"/>
        <v>0</v>
      </c>
      <c r="O46" s="160">
        <f t="shared" si="12"/>
        <v>0</v>
      </c>
      <c r="P46" s="150">
        <f t="shared" si="13"/>
        <v>0</v>
      </c>
      <c r="Q46" s="150">
        <f t="shared" si="14"/>
        <v>0</v>
      </c>
      <c r="R46" s="151">
        <f t="shared" si="15"/>
        <v>0</v>
      </c>
      <c r="S46" s="160"/>
      <c r="T46" s="150"/>
      <c r="U46" s="150"/>
      <c r="V46" s="151"/>
    </row>
    <row r="47" spans="1:22" ht="5.25" customHeight="1" thickBot="1">
      <c r="A47" s="107"/>
      <c r="B47" s="88"/>
      <c r="C47" s="88"/>
      <c r="D47" s="225"/>
      <c r="E47" s="225"/>
      <c r="F47" s="225"/>
      <c r="G47" s="225"/>
      <c r="H47" s="225"/>
      <c r="I47" s="225"/>
      <c r="J47" s="89"/>
      <c r="K47" s="89"/>
      <c r="L47" s="90"/>
      <c r="O47" s="177"/>
      <c r="P47" s="173"/>
      <c r="Q47" s="173"/>
      <c r="R47" s="178"/>
      <c r="S47" s="177"/>
      <c r="T47" s="173"/>
      <c r="U47" s="173"/>
      <c r="V47" s="178"/>
    </row>
    <row r="48" spans="1:22" ht="15.75">
      <c r="A48" s="111" t="s">
        <v>133</v>
      </c>
      <c r="B48" s="87">
        <v>28</v>
      </c>
      <c r="C48" s="87" t="s">
        <v>134</v>
      </c>
      <c r="D48" s="240">
        <v>9</v>
      </c>
      <c r="E48" s="240">
        <v>226</v>
      </c>
      <c r="F48" s="240">
        <v>108</v>
      </c>
      <c r="G48" s="241">
        <v>15</v>
      </c>
      <c r="H48" s="241">
        <v>478</v>
      </c>
      <c r="I48" s="241">
        <v>282</v>
      </c>
      <c r="J48" s="27">
        <f t="shared" ref="J48:L49" si="17">D48+G48</f>
        <v>24</v>
      </c>
      <c r="K48" s="27">
        <f t="shared" si="17"/>
        <v>704</v>
      </c>
      <c r="L48" s="28">
        <f t="shared" si="17"/>
        <v>390</v>
      </c>
      <c r="O48" s="160">
        <f t="shared" si="12"/>
        <v>4.3227665706051877</v>
      </c>
      <c r="P48" s="150">
        <f t="shared" si="13"/>
        <v>92.631578947368425</v>
      </c>
      <c r="Q48" s="150">
        <f t="shared" si="14"/>
        <v>123.80952380952381</v>
      </c>
      <c r="R48" s="151">
        <f t="shared" si="15"/>
        <v>68.580542264752793</v>
      </c>
      <c r="S48" s="160">
        <v>11.94</v>
      </c>
      <c r="T48" s="150">
        <v>68.03</v>
      </c>
      <c r="U48" s="150">
        <v>151.36000000000001</v>
      </c>
      <c r="V48" s="151">
        <v>65.89</v>
      </c>
    </row>
    <row r="49" spans="1:22" ht="15" customHeight="1">
      <c r="A49" s="105" t="s">
        <v>81</v>
      </c>
      <c r="B49" s="378">
        <v>29</v>
      </c>
      <c r="C49" s="378" t="s">
        <v>135</v>
      </c>
      <c r="D49" s="379">
        <v>3</v>
      </c>
      <c r="E49" s="379">
        <v>165</v>
      </c>
      <c r="F49" s="379">
        <v>53</v>
      </c>
      <c r="G49" s="382">
        <v>14</v>
      </c>
      <c r="H49" s="382">
        <v>279</v>
      </c>
      <c r="I49" s="382">
        <v>49</v>
      </c>
      <c r="J49" s="383">
        <f t="shared" si="17"/>
        <v>17</v>
      </c>
      <c r="K49" s="383">
        <f t="shared" si="17"/>
        <v>444</v>
      </c>
      <c r="L49" s="384">
        <f t="shared" si="17"/>
        <v>102</v>
      </c>
      <c r="O49" s="393">
        <f t="shared" si="12"/>
        <v>3.0619596541786742</v>
      </c>
      <c r="P49" s="369">
        <f t="shared" si="13"/>
        <v>58.421052631578952</v>
      </c>
      <c r="Q49" s="369">
        <f t="shared" si="14"/>
        <v>32.38095238095238</v>
      </c>
      <c r="R49" s="362">
        <f t="shared" si="15"/>
        <v>34.535639798797696</v>
      </c>
      <c r="S49" s="393">
        <v>9.9600000000000009</v>
      </c>
      <c r="T49" s="369">
        <v>47.15</v>
      </c>
      <c r="U49" s="369">
        <v>86.21</v>
      </c>
      <c r="V49" s="362">
        <v>42.04</v>
      </c>
    </row>
    <row r="50" spans="1:22" ht="15" customHeight="1">
      <c r="A50" s="105" t="s">
        <v>136</v>
      </c>
      <c r="B50" s="378"/>
      <c r="C50" s="378"/>
      <c r="D50" s="379"/>
      <c r="E50" s="379"/>
      <c r="F50" s="379"/>
      <c r="G50" s="382"/>
      <c r="H50" s="382"/>
      <c r="I50" s="382"/>
      <c r="J50" s="383"/>
      <c r="K50" s="383"/>
      <c r="L50" s="384"/>
      <c r="O50" s="393"/>
      <c r="P50" s="369"/>
      <c r="Q50" s="369"/>
      <c r="R50" s="362"/>
      <c r="S50" s="393"/>
      <c r="T50" s="369"/>
      <c r="U50" s="369"/>
      <c r="V50" s="362"/>
    </row>
    <row r="51" spans="1:22" ht="15" customHeight="1">
      <c r="A51" s="105" t="s">
        <v>137</v>
      </c>
      <c r="B51" s="378"/>
      <c r="C51" s="378"/>
      <c r="D51" s="379"/>
      <c r="E51" s="379"/>
      <c r="F51" s="379"/>
      <c r="G51" s="382"/>
      <c r="H51" s="382"/>
      <c r="I51" s="382"/>
      <c r="J51" s="383"/>
      <c r="K51" s="383"/>
      <c r="L51" s="384"/>
      <c r="O51" s="393"/>
      <c r="P51" s="369"/>
      <c r="Q51" s="369"/>
      <c r="R51" s="362"/>
      <c r="S51" s="393"/>
      <c r="T51" s="369"/>
      <c r="U51" s="369"/>
      <c r="V51" s="362"/>
    </row>
    <row r="52" spans="1:22" ht="15.75">
      <c r="A52" s="105" t="s">
        <v>138</v>
      </c>
      <c r="B52" s="49">
        <v>30</v>
      </c>
      <c r="C52" s="49" t="s">
        <v>139</v>
      </c>
      <c r="D52" s="242">
        <v>0</v>
      </c>
      <c r="E52" s="242">
        <v>40</v>
      </c>
      <c r="F52" s="242">
        <v>40</v>
      </c>
      <c r="G52" s="243">
        <v>1</v>
      </c>
      <c r="H52" s="243">
        <v>107</v>
      </c>
      <c r="I52" s="243">
        <v>127</v>
      </c>
      <c r="J52" s="73">
        <f t="shared" ref="J52:L53" si="18">D52+G52</f>
        <v>1</v>
      </c>
      <c r="K52" s="73">
        <f t="shared" si="18"/>
        <v>147</v>
      </c>
      <c r="L52" s="74">
        <f t="shared" si="18"/>
        <v>167</v>
      </c>
      <c r="O52" s="160">
        <f t="shared" si="12"/>
        <v>0.18011527377521613</v>
      </c>
      <c r="P52" s="150">
        <f t="shared" si="13"/>
        <v>19.342105263157894</v>
      </c>
      <c r="Q52" s="150">
        <f t="shared" si="14"/>
        <v>53.015873015873019</v>
      </c>
      <c r="R52" s="151">
        <f t="shared" si="15"/>
        <v>19.322782480677215</v>
      </c>
      <c r="S52" s="160">
        <v>0.75</v>
      </c>
      <c r="T52" s="150">
        <v>11.68</v>
      </c>
      <c r="U52" s="150">
        <v>36.86</v>
      </c>
      <c r="V52" s="151">
        <v>13.3</v>
      </c>
    </row>
    <row r="53" spans="1:22" ht="15" customHeight="1">
      <c r="A53" s="108" t="s">
        <v>81</v>
      </c>
      <c r="B53" s="378">
        <v>31</v>
      </c>
      <c r="C53" s="378" t="s">
        <v>140</v>
      </c>
      <c r="D53" s="379">
        <v>0</v>
      </c>
      <c r="E53" s="379">
        <v>0</v>
      </c>
      <c r="F53" s="379">
        <v>0</v>
      </c>
      <c r="G53" s="382">
        <v>0</v>
      </c>
      <c r="H53" s="382">
        <v>9</v>
      </c>
      <c r="I53" s="382">
        <v>1</v>
      </c>
      <c r="J53" s="383">
        <f t="shared" si="18"/>
        <v>0</v>
      </c>
      <c r="K53" s="383">
        <f t="shared" si="18"/>
        <v>9</v>
      </c>
      <c r="L53" s="384">
        <f t="shared" si="18"/>
        <v>1</v>
      </c>
      <c r="O53" s="393">
        <f t="shared" si="12"/>
        <v>0</v>
      </c>
      <c r="P53" s="369">
        <f t="shared" si="13"/>
        <v>1.1842105263157896</v>
      </c>
      <c r="Q53" s="369">
        <f t="shared" si="14"/>
        <v>0.31746031746031744</v>
      </c>
      <c r="R53" s="362">
        <f t="shared" si="15"/>
        <v>0.613421666053245</v>
      </c>
      <c r="S53" s="393"/>
      <c r="T53" s="369"/>
      <c r="U53" s="369"/>
      <c r="V53" s="362"/>
    </row>
    <row r="54" spans="1:22" ht="15" customHeight="1">
      <c r="A54" s="108" t="s">
        <v>141</v>
      </c>
      <c r="B54" s="378"/>
      <c r="C54" s="378"/>
      <c r="D54" s="379"/>
      <c r="E54" s="379"/>
      <c r="F54" s="379"/>
      <c r="G54" s="382"/>
      <c r="H54" s="382"/>
      <c r="I54" s="382"/>
      <c r="J54" s="383"/>
      <c r="K54" s="383"/>
      <c r="L54" s="384"/>
      <c r="O54" s="393"/>
      <c r="P54" s="369"/>
      <c r="Q54" s="369"/>
      <c r="R54" s="362"/>
      <c r="S54" s="393"/>
      <c r="T54" s="369"/>
      <c r="U54" s="369"/>
      <c r="V54" s="362"/>
    </row>
    <row r="55" spans="1:22" ht="15.75">
      <c r="A55" s="112" t="s">
        <v>142</v>
      </c>
      <c r="B55" s="49">
        <v>32</v>
      </c>
      <c r="C55" s="49" t="s">
        <v>143</v>
      </c>
      <c r="D55" s="242">
        <v>0</v>
      </c>
      <c r="E55" s="242">
        <v>3</v>
      </c>
      <c r="F55" s="242">
        <v>3</v>
      </c>
      <c r="G55" s="243">
        <v>0</v>
      </c>
      <c r="H55" s="243">
        <v>7</v>
      </c>
      <c r="I55" s="243">
        <v>5</v>
      </c>
      <c r="J55" s="73">
        <f t="shared" ref="J55:L59" si="19">D55+G55</f>
        <v>0</v>
      </c>
      <c r="K55" s="73">
        <f t="shared" si="19"/>
        <v>10</v>
      </c>
      <c r="L55" s="74">
        <f t="shared" si="19"/>
        <v>8</v>
      </c>
      <c r="O55" s="160">
        <f t="shared" si="12"/>
        <v>0</v>
      </c>
      <c r="P55" s="150">
        <f t="shared" si="13"/>
        <v>1.3157894736842104</v>
      </c>
      <c r="Q55" s="150">
        <f t="shared" si="14"/>
        <v>2.5396825396825395</v>
      </c>
      <c r="R55" s="151">
        <f t="shared" si="15"/>
        <v>1.1041589988958411</v>
      </c>
      <c r="S55" s="160"/>
      <c r="T55" s="150"/>
      <c r="U55" s="150"/>
      <c r="V55" s="151"/>
    </row>
    <row r="56" spans="1:22" ht="15.75">
      <c r="A56" s="108" t="s">
        <v>144</v>
      </c>
      <c r="B56" s="49">
        <v>33</v>
      </c>
      <c r="C56" s="49" t="s">
        <v>145</v>
      </c>
      <c r="D56" s="242">
        <v>0</v>
      </c>
      <c r="E56" s="242">
        <v>0</v>
      </c>
      <c r="F56" s="242">
        <v>0</v>
      </c>
      <c r="G56" s="243">
        <v>1</v>
      </c>
      <c r="H56" s="243">
        <v>2</v>
      </c>
      <c r="I56" s="243">
        <v>33</v>
      </c>
      <c r="J56" s="73">
        <f t="shared" si="19"/>
        <v>1</v>
      </c>
      <c r="K56" s="73">
        <f t="shared" si="19"/>
        <v>2</v>
      </c>
      <c r="L56" s="74">
        <f t="shared" si="19"/>
        <v>33</v>
      </c>
      <c r="O56" s="160">
        <f t="shared" si="12"/>
        <v>0.18011527377521613</v>
      </c>
      <c r="P56" s="150">
        <f t="shared" si="13"/>
        <v>0.26315789473684209</v>
      </c>
      <c r="Q56" s="150">
        <f t="shared" si="14"/>
        <v>10.476190476190476</v>
      </c>
      <c r="R56" s="151">
        <f t="shared" si="15"/>
        <v>2.2083179977916823</v>
      </c>
      <c r="S56" s="160"/>
      <c r="T56" s="150"/>
      <c r="U56" s="150"/>
      <c r="V56" s="151"/>
    </row>
    <row r="57" spans="1:22" ht="15.75">
      <c r="A57" s="105" t="s">
        <v>146</v>
      </c>
      <c r="B57" s="49">
        <v>34</v>
      </c>
      <c r="C57" s="49" t="s">
        <v>147</v>
      </c>
      <c r="D57" s="242">
        <v>1</v>
      </c>
      <c r="E57" s="242">
        <v>0</v>
      </c>
      <c r="F57" s="242">
        <v>2</v>
      </c>
      <c r="G57" s="243">
        <v>0</v>
      </c>
      <c r="H57" s="243">
        <v>1</v>
      </c>
      <c r="I57" s="243">
        <v>1</v>
      </c>
      <c r="J57" s="73">
        <f t="shared" si="19"/>
        <v>1</v>
      </c>
      <c r="K57" s="73">
        <f t="shared" si="19"/>
        <v>1</v>
      </c>
      <c r="L57" s="74">
        <f t="shared" si="19"/>
        <v>3</v>
      </c>
      <c r="O57" s="160">
        <f t="shared" si="12"/>
        <v>0.18011527377521613</v>
      </c>
      <c r="P57" s="150">
        <f t="shared" si="13"/>
        <v>0.13157894736842105</v>
      </c>
      <c r="Q57" s="150">
        <f t="shared" si="14"/>
        <v>0.95238095238095233</v>
      </c>
      <c r="R57" s="151">
        <f t="shared" si="15"/>
        <v>0.3067108330266225</v>
      </c>
      <c r="S57" s="160">
        <v>0.36</v>
      </c>
      <c r="T57" s="150">
        <v>1.37</v>
      </c>
      <c r="U57" s="150">
        <v>2.52</v>
      </c>
      <c r="V57" s="151">
        <v>1.25</v>
      </c>
    </row>
    <row r="58" spans="1:22" ht="15.75">
      <c r="A58" s="105" t="s">
        <v>148</v>
      </c>
      <c r="B58" s="49">
        <v>35</v>
      </c>
      <c r="C58" s="49" t="s">
        <v>149</v>
      </c>
      <c r="D58" s="242">
        <v>0</v>
      </c>
      <c r="E58" s="242">
        <v>7</v>
      </c>
      <c r="F58" s="242">
        <v>1</v>
      </c>
      <c r="G58" s="243">
        <v>0</v>
      </c>
      <c r="H58" s="243">
        <v>0</v>
      </c>
      <c r="I58" s="243">
        <v>10</v>
      </c>
      <c r="J58" s="73">
        <f t="shared" si="19"/>
        <v>0</v>
      </c>
      <c r="K58" s="73">
        <f t="shared" si="19"/>
        <v>7</v>
      </c>
      <c r="L58" s="74">
        <f t="shared" si="19"/>
        <v>11</v>
      </c>
      <c r="O58" s="160">
        <f t="shared" si="12"/>
        <v>0</v>
      </c>
      <c r="P58" s="150">
        <f t="shared" si="13"/>
        <v>0.92105263157894735</v>
      </c>
      <c r="Q58" s="150">
        <f t="shared" si="14"/>
        <v>3.4920634920634921</v>
      </c>
      <c r="R58" s="151">
        <f t="shared" si="15"/>
        <v>1.1041589988958411</v>
      </c>
      <c r="S58" s="160">
        <v>0.42</v>
      </c>
      <c r="T58" s="150">
        <v>5.83</v>
      </c>
      <c r="U58" s="150">
        <v>21.67</v>
      </c>
      <c r="V58" s="151">
        <v>7.4</v>
      </c>
    </row>
    <row r="59" spans="1:22" ht="15" customHeight="1">
      <c r="A59" s="113" t="s">
        <v>81</v>
      </c>
      <c r="B59" s="378">
        <v>36</v>
      </c>
      <c r="C59" s="378" t="s">
        <v>150</v>
      </c>
      <c r="D59" s="379">
        <v>0</v>
      </c>
      <c r="E59" s="379">
        <v>0</v>
      </c>
      <c r="F59" s="379">
        <v>0</v>
      </c>
      <c r="G59" s="382">
        <v>0</v>
      </c>
      <c r="H59" s="382">
        <v>0</v>
      </c>
      <c r="I59" s="382">
        <v>0</v>
      </c>
      <c r="J59" s="383">
        <f t="shared" si="19"/>
        <v>0</v>
      </c>
      <c r="K59" s="383">
        <f t="shared" si="19"/>
        <v>0</v>
      </c>
      <c r="L59" s="384">
        <f t="shared" si="19"/>
        <v>0</v>
      </c>
      <c r="O59" s="393">
        <f t="shared" si="12"/>
        <v>0</v>
      </c>
      <c r="P59" s="369">
        <f t="shared" si="13"/>
        <v>0</v>
      </c>
      <c r="Q59" s="369">
        <f t="shared" si="14"/>
        <v>0</v>
      </c>
      <c r="R59" s="362">
        <f t="shared" si="15"/>
        <v>0</v>
      </c>
      <c r="S59" s="393"/>
      <c r="T59" s="369"/>
      <c r="U59" s="369"/>
      <c r="V59" s="362"/>
    </row>
    <row r="60" spans="1:22" ht="24.75">
      <c r="A60" s="113" t="s">
        <v>151</v>
      </c>
      <c r="B60" s="378"/>
      <c r="C60" s="378"/>
      <c r="D60" s="379"/>
      <c r="E60" s="379"/>
      <c r="F60" s="379"/>
      <c r="G60" s="382"/>
      <c r="H60" s="382"/>
      <c r="I60" s="382"/>
      <c r="J60" s="383"/>
      <c r="K60" s="383"/>
      <c r="L60" s="384"/>
      <c r="O60" s="393"/>
      <c r="P60" s="369"/>
      <c r="Q60" s="369"/>
      <c r="R60" s="362"/>
      <c r="S60" s="393"/>
      <c r="T60" s="369"/>
      <c r="U60" s="369"/>
      <c r="V60" s="362"/>
    </row>
    <row r="61" spans="1:22" ht="16.5" thickBot="1">
      <c r="A61" s="114" t="s">
        <v>152</v>
      </c>
      <c r="B61" s="91">
        <v>37</v>
      </c>
      <c r="C61" s="91" t="s">
        <v>153</v>
      </c>
      <c r="D61" s="245">
        <v>0</v>
      </c>
      <c r="E61" s="245">
        <v>0</v>
      </c>
      <c r="F61" s="245">
        <v>0</v>
      </c>
      <c r="G61" s="246">
        <v>0</v>
      </c>
      <c r="H61" s="246">
        <v>0</v>
      </c>
      <c r="I61" s="246">
        <v>0</v>
      </c>
      <c r="J61" s="76">
        <f>D61+G61</f>
        <v>0</v>
      </c>
      <c r="K61" s="76">
        <f>E61+H61</f>
        <v>0</v>
      </c>
      <c r="L61" s="77">
        <f>F61+I61</f>
        <v>0</v>
      </c>
      <c r="O61" s="160">
        <f t="shared" si="12"/>
        <v>0</v>
      </c>
      <c r="P61" s="150">
        <f t="shared" si="13"/>
        <v>0</v>
      </c>
      <c r="Q61" s="150">
        <f t="shared" si="14"/>
        <v>0</v>
      </c>
      <c r="R61" s="151">
        <f t="shared" si="15"/>
        <v>0</v>
      </c>
      <c r="S61" s="160"/>
      <c r="T61" s="150"/>
      <c r="U61" s="150"/>
      <c r="V61" s="151"/>
    </row>
    <row r="62" spans="1:22" ht="5.25" customHeight="1" thickBot="1">
      <c r="A62" s="115"/>
      <c r="B62" s="88"/>
      <c r="C62" s="88"/>
      <c r="D62" s="225"/>
      <c r="E62" s="225"/>
      <c r="F62" s="225"/>
      <c r="G62" s="225"/>
      <c r="H62" s="225"/>
      <c r="I62" s="225"/>
      <c r="J62" s="89"/>
      <c r="K62" s="89"/>
      <c r="L62" s="90"/>
      <c r="O62" s="177"/>
      <c r="P62" s="173"/>
      <c r="Q62" s="173"/>
      <c r="R62" s="178"/>
      <c r="S62" s="177"/>
      <c r="T62" s="173"/>
      <c r="U62" s="173"/>
      <c r="V62" s="178"/>
    </row>
    <row r="63" spans="1:22" ht="15.75">
      <c r="A63" s="104" t="s">
        <v>154</v>
      </c>
      <c r="B63" s="87">
        <v>38</v>
      </c>
      <c r="C63" s="87" t="s">
        <v>155</v>
      </c>
      <c r="D63" s="240">
        <v>8</v>
      </c>
      <c r="E63" s="240">
        <v>18</v>
      </c>
      <c r="F63" s="240">
        <v>6</v>
      </c>
      <c r="G63" s="241">
        <v>15</v>
      </c>
      <c r="H63" s="241">
        <v>21</v>
      </c>
      <c r="I63" s="241">
        <v>3</v>
      </c>
      <c r="J63" s="27">
        <f t="shared" ref="J63:L64" si="20">D63+G63</f>
        <v>23</v>
      </c>
      <c r="K63" s="27">
        <f t="shared" si="20"/>
        <v>39</v>
      </c>
      <c r="L63" s="28">
        <f t="shared" si="20"/>
        <v>9</v>
      </c>
      <c r="O63" s="160">
        <f t="shared" si="12"/>
        <v>4.1426512968299711</v>
      </c>
      <c r="P63" s="150">
        <f t="shared" si="13"/>
        <v>5.1315789473684212</v>
      </c>
      <c r="Q63" s="150">
        <f t="shared" si="14"/>
        <v>2.8571428571428572</v>
      </c>
      <c r="R63" s="151">
        <f t="shared" si="15"/>
        <v>4.3552938289780396</v>
      </c>
      <c r="S63" s="160">
        <v>2.94</v>
      </c>
      <c r="T63" s="150">
        <v>6.96</v>
      </c>
      <c r="U63" s="150">
        <v>11.65</v>
      </c>
      <c r="V63" s="151">
        <v>6.52</v>
      </c>
    </row>
    <row r="64" spans="1:22" ht="15" customHeight="1">
      <c r="A64" s="105" t="s">
        <v>81</v>
      </c>
      <c r="B64" s="378">
        <v>39</v>
      </c>
      <c r="C64" s="378" t="s">
        <v>156</v>
      </c>
      <c r="D64" s="379">
        <v>0</v>
      </c>
      <c r="E64" s="379">
        <v>0</v>
      </c>
      <c r="F64" s="379">
        <v>0</v>
      </c>
      <c r="G64" s="382">
        <v>0</v>
      </c>
      <c r="H64" s="382">
        <v>0</v>
      </c>
      <c r="I64" s="382">
        <v>0</v>
      </c>
      <c r="J64" s="383">
        <f t="shared" si="20"/>
        <v>0</v>
      </c>
      <c r="K64" s="383">
        <f t="shared" si="20"/>
        <v>0</v>
      </c>
      <c r="L64" s="384">
        <f t="shared" si="20"/>
        <v>0</v>
      </c>
      <c r="O64" s="393">
        <f t="shared" si="12"/>
        <v>0</v>
      </c>
      <c r="P64" s="369">
        <f t="shared" si="13"/>
        <v>0</v>
      </c>
      <c r="Q64" s="369">
        <f t="shared" si="14"/>
        <v>0</v>
      </c>
      <c r="R64" s="362">
        <f t="shared" si="15"/>
        <v>0</v>
      </c>
      <c r="S64" s="393"/>
      <c r="T64" s="369"/>
      <c r="U64" s="369"/>
      <c r="V64" s="362"/>
    </row>
    <row r="65" spans="1:22" ht="15" customHeight="1">
      <c r="A65" s="105" t="s">
        <v>157</v>
      </c>
      <c r="B65" s="378"/>
      <c r="C65" s="378"/>
      <c r="D65" s="379"/>
      <c r="E65" s="379"/>
      <c r="F65" s="379"/>
      <c r="G65" s="382"/>
      <c r="H65" s="382"/>
      <c r="I65" s="382"/>
      <c r="J65" s="383"/>
      <c r="K65" s="383"/>
      <c r="L65" s="384"/>
      <c r="O65" s="393"/>
      <c r="P65" s="369"/>
      <c r="Q65" s="369"/>
      <c r="R65" s="362"/>
      <c r="S65" s="393"/>
      <c r="T65" s="369"/>
      <c r="U65" s="369"/>
      <c r="V65" s="362"/>
    </row>
    <row r="66" spans="1:22" ht="15.75">
      <c r="A66" s="105" t="s">
        <v>158</v>
      </c>
      <c r="B66" s="49">
        <v>40</v>
      </c>
      <c r="C66" s="49" t="s">
        <v>159</v>
      </c>
      <c r="D66" s="242">
        <v>2</v>
      </c>
      <c r="E66" s="242">
        <v>6</v>
      </c>
      <c r="F66" s="242">
        <v>3</v>
      </c>
      <c r="G66" s="243">
        <v>6</v>
      </c>
      <c r="H66" s="243">
        <v>4</v>
      </c>
      <c r="I66" s="243">
        <v>0</v>
      </c>
      <c r="J66" s="73">
        <f t="shared" ref="J66:L67" si="21">D66+G66</f>
        <v>8</v>
      </c>
      <c r="K66" s="73">
        <f t="shared" si="21"/>
        <v>10</v>
      </c>
      <c r="L66" s="74">
        <f t="shared" si="21"/>
        <v>3</v>
      </c>
      <c r="O66" s="160">
        <f t="shared" si="12"/>
        <v>1.4409221902017291</v>
      </c>
      <c r="P66" s="150">
        <f t="shared" si="13"/>
        <v>1.3157894736842104</v>
      </c>
      <c r="Q66" s="150">
        <f t="shared" si="14"/>
        <v>0.95238095238095233</v>
      </c>
      <c r="R66" s="151">
        <f t="shared" si="15"/>
        <v>1.2881854987118144</v>
      </c>
      <c r="S66" s="160"/>
      <c r="T66" s="150"/>
      <c r="U66" s="150"/>
      <c r="V66" s="151"/>
    </row>
    <row r="67" spans="1:22" ht="25.5" thickBot="1">
      <c r="A67" s="106" t="s">
        <v>160</v>
      </c>
      <c r="B67" s="91">
        <v>41</v>
      </c>
      <c r="C67" s="91" t="s">
        <v>161</v>
      </c>
      <c r="D67" s="245">
        <v>1</v>
      </c>
      <c r="E67" s="245">
        <v>3</v>
      </c>
      <c r="F67" s="245">
        <v>2</v>
      </c>
      <c r="G67" s="246">
        <v>2</v>
      </c>
      <c r="H67" s="246">
        <v>4</v>
      </c>
      <c r="I67" s="246">
        <v>2</v>
      </c>
      <c r="J67" s="76">
        <f t="shared" si="21"/>
        <v>3</v>
      </c>
      <c r="K67" s="76">
        <f t="shared" si="21"/>
        <v>7</v>
      </c>
      <c r="L67" s="77">
        <f t="shared" si="21"/>
        <v>4</v>
      </c>
      <c r="O67" s="160">
        <f t="shared" si="12"/>
        <v>0.54034582132564846</v>
      </c>
      <c r="P67" s="150">
        <f t="shared" si="13"/>
        <v>0.92105263157894735</v>
      </c>
      <c r="Q67" s="150">
        <f t="shared" si="14"/>
        <v>1.2698412698412698</v>
      </c>
      <c r="R67" s="151">
        <f t="shared" si="15"/>
        <v>0.85879033247454306</v>
      </c>
      <c r="S67" s="160"/>
      <c r="T67" s="150"/>
      <c r="U67" s="150"/>
      <c r="V67" s="151"/>
    </row>
    <row r="68" spans="1:22" ht="6.75" customHeight="1" thickBot="1">
      <c r="A68" s="107"/>
      <c r="B68" s="88"/>
      <c r="C68" s="88"/>
      <c r="D68" s="225"/>
      <c r="E68" s="225"/>
      <c r="F68" s="225"/>
      <c r="G68" s="225"/>
      <c r="H68" s="225"/>
      <c r="I68" s="225"/>
      <c r="J68" s="89"/>
      <c r="K68" s="89"/>
      <c r="L68" s="90"/>
      <c r="O68" s="177"/>
      <c r="P68" s="173"/>
      <c r="Q68" s="173"/>
      <c r="R68" s="178"/>
      <c r="S68" s="177"/>
      <c r="T68" s="173"/>
      <c r="U68" s="173"/>
      <c r="V68" s="178"/>
    </row>
    <row r="69" spans="1:22" ht="15.75">
      <c r="A69" s="104" t="s">
        <v>162</v>
      </c>
      <c r="B69" s="87">
        <v>42</v>
      </c>
      <c r="C69" s="87" t="s">
        <v>163</v>
      </c>
      <c r="D69" s="240">
        <v>58</v>
      </c>
      <c r="E69" s="240">
        <v>78</v>
      </c>
      <c r="F69" s="240">
        <v>6</v>
      </c>
      <c r="G69" s="241">
        <v>71</v>
      </c>
      <c r="H69" s="241">
        <v>166</v>
      </c>
      <c r="I69" s="241">
        <v>10</v>
      </c>
      <c r="J69" s="27">
        <f t="shared" ref="J69:L70" si="22">D69+G69</f>
        <v>129</v>
      </c>
      <c r="K69" s="27">
        <f t="shared" si="22"/>
        <v>244</v>
      </c>
      <c r="L69" s="28">
        <f t="shared" si="22"/>
        <v>16</v>
      </c>
      <c r="O69" s="160">
        <f t="shared" si="12"/>
        <v>23.234870317002883</v>
      </c>
      <c r="P69" s="150">
        <f t="shared" si="13"/>
        <v>32.105263157894733</v>
      </c>
      <c r="Q69" s="150">
        <f t="shared" si="14"/>
        <v>5.0793650793650791</v>
      </c>
      <c r="R69" s="151">
        <f t="shared" si="15"/>
        <v>23.862102809471228</v>
      </c>
      <c r="S69" s="160">
        <v>8.81</v>
      </c>
      <c r="T69" s="150">
        <v>14.91</v>
      </c>
      <c r="U69" s="150">
        <v>16.149999999999999</v>
      </c>
      <c r="V69" s="151">
        <v>12.89</v>
      </c>
    </row>
    <row r="70" spans="1:22" ht="15" customHeight="1">
      <c r="A70" s="105" t="s">
        <v>81</v>
      </c>
      <c r="B70" s="378">
        <v>43</v>
      </c>
      <c r="C70" s="378" t="s">
        <v>164</v>
      </c>
      <c r="D70" s="379">
        <v>0</v>
      </c>
      <c r="E70" s="379">
        <v>2</v>
      </c>
      <c r="F70" s="379">
        <v>0</v>
      </c>
      <c r="G70" s="382">
        <v>1</v>
      </c>
      <c r="H70" s="382">
        <v>1</v>
      </c>
      <c r="I70" s="382">
        <v>0</v>
      </c>
      <c r="J70" s="383">
        <f t="shared" si="22"/>
        <v>1</v>
      </c>
      <c r="K70" s="383">
        <f t="shared" si="22"/>
        <v>3</v>
      </c>
      <c r="L70" s="384">
        <f t="shared" si="22"/>
        <v>0</v>
      </c>
      <c r="O70" s="393">
        <f t="shared" si="12"/>
        <v>0.18011527377521613</v>
      </c>
      <c r="P70" s="369">
        <f t="shared" si="13"/>
        <v>0.39473684210526316</v>
      </c>
      <c r="Q70" s="369">
        <f t="shared" si="14"/>
        <v>0</v>
      </c>
      <c r="R70" s="362">
        <f t="shared" si="15"/>
        <v>0.24536866642129801</v>
      </c>
      <c r="S70" s="393"/>
      <c r="T70" s="369"/>
      <c r="U70" s="369"/>
      <c r="V70" s="362"/>
    </row>
    <row r="71" spans="1:22" ht="15" customHeight="1">
      <c r="A71" s="105" t="s">
        <v>165</v>
      </c>
      <c r="B71" s="378"/>
      <c r="C71" s="378"/>
      <c r="D71" s="379"/>
      <c r="E71" s="379"/>
      <c r="F71" s="379"/>
      <c r="G71" s="382"/>
      <c r="H71" s="382"/>
      <c r="I71" s="382"/>
      <c r="J71" s="383"/>
      <c r="K71" s="383"/>
      <c r="L71" s="384"/>
      <c r="O71" s="393"/>
      <c r="P71" s="369"/>
      <c r="Q71" s="369"/>
      <c r="R71" s="362"/>
      <c r="S71" s="393"/>
      <c r="T71" s="369"/>
      <c r="U71" s="369"/>
      <c r="V71" s="362"/>
    </row>
    <row r="72" spans="1:22" ht="15.75">
      <c r="A72" s="105" t="s">
        <v>166</v>
      </c>
      <c r="B72" s="49">
        <v>44</v>
      </c>
      <c r="C72" s="49" t="s">
        <v>167</v>
      </c>
      <c r="D72" s="242">
        <v>48</v>
      </c>
      <c r="E72" s="242">
        <v>54</v>
      </c>
      <c r="F72" s="242">
        <v>4</v>
      </c>
      <c r="G72" s="243">
        <v>55</v>
      </c>
      <c r="H72" s="243">
        <v>84</v>
      </c>
      <c r="I72" s="243">
        <v>3</v>
      </c>
      <c r="J72" s="73">
        <f t="shared" ref="J72:L74" si="23">D72+G72</f>
        <v>103</v>
      </c>
      <c r="K72" s="73">
        <f t="shared" si="23"/>
        <v>138</v>
      </c>
      <c r="L72" s="74">
        <f t="shared" si="23"/>
        <v>7</v>
      </c>
      <c r="O72" s="160">
        <f t="shared" si="12"/>
        <v>18.551873198847261</v>
      </c>
      <c r="P72" s="150">
        <f t="shared" si="13"/>
        <v>18.157894736842106</v>
      </c>
      <c r="Q72" s="150">
        <f t="shared" si="14"/>
        <v>2.2222222222222223</v>
      </c>
      <c r="R72" s="151">
        <f t="shared" si="15"/>
        <v>15.212857318120475</v>
      </c>
      <c r="S72" s="160"/>
      <c r="T72" s="150"/>
      <c r="U72" s="150"/>
      <c r="V72" s="151"/>
    </row>
    <row r="73" spans="1:22" ht="15.75">
      <c r="A73" s="105" t="s">
        <v>168</v>
      </c>
      <c r="B73" s="49">
        <v>45</v>
      </c>
      <c r="C73" s="49" t="s">
        <v>169</v>
      </c>
      <c r="D73" s="242">
        <v>0</v>
      </c>
      <c r="E73" s="242">
        <v>0</v>
      </c>
      <c r="F73" s="242">
        <v>0</v>
      </c>
      <c r="G73" s="243">
        <v>0</v>
      </c>
      <c r="H73" s="243">
        <v>0</v>
      </c>
      <c r="I73" s="243">
        <v>0</v>
      </c>
      <c r="J73" s="73">
        <f t="shared" si="23"/>
        <v>0</v>
      </c>
      <c r="K73" s="73">
        <f t="shared" si="23"/>
        <v>0</v>
      </c>
      <c r="L73" s="74">
        <f t="shared" si="23"/>
        <v>0</v>
      </c>
      <c r="O73" s="160">
        <f t="shared" ref="O73:O84" si="24">J73/$O$6*1000</f>
        <v>0</v>
      </c>
      <c r="P73" s="150">
        <f t="shared" ref="P73:P84" si="25">K73/$P$6*1000</f>
        <v>0</v>
      </c>
      <c r="Q73" s="150">
        <f t="shared" ref="Q73:Q84" si="26">L73/$Q$6*1000</f>
        <v>0</v>
      </c>
      <c r="R73" s="151">
        <f t="shared" ref="R73:R84" si="27">SUM(J73:L73)/$R$6*1000</f>
        <v>0</v>
      </c>
      <c r="S73" s="160"/>
      <c r="T73" s="150"/>
      <c r="U73" s="150"/>
      <c r="V73" s="151"/>
    </row>
    <row r="74" spans="1:22" ht="16.5" thickBot="1">
      <c r="A74" s="106" t="s">
        <v>170</v>
      </c>
      <c r="B74" s="91">
        <v>46</v>
      </c>
      <c r="C74" s="91" t="s">
        <v>171</v>
      </c>
      <c r="D74" s="245">
        <v>0</v>
      </c>
      <c r="E74" s="245">
        <v>0</v>
      </c>
      <c r="F74" s="245">
        <v>0</v>
      </c>
      <c r="G74" s="246">
        <v>0</v>
      </c>
      <c r="H74" s="246">
        <v>0</v>
      </c>
      <c r="I74" s="246">
        <v>0</v>
      </c>
      <c r="J74" s="76">
        <f t="shared" si="23"/>
        <v>0</v>
      </c>
      <c r="K74" s="76">
        <f t="shared" si="23"/>
        <v>0</v>
      </c>
      <c r="L74" s="77">
        <f t="shared" si="23"/>
        <v>0</v>
      </c>
      <c r="O74" s="160">
        <f t="shared" si="24"/>
        <v>0</v>
      </c>
      <c r="P74" s="150">
        <f t="shared" si="25"/>
        <v>0</v>
      </c>
      <c r="Q74" s="150">
        <f t="shared" si="26"/>
        <v>0</v>
      </c>
      <c r="R74" s="151">
        <f t="shared" si="27"/>
        <v>0</v>
      </c>
      <c r="S74" s="160"/>
      <c r="T74" s="150"/>
      <c r="U74" s="150"/>
      <c r="V74" s="151"/>
    </row>
    <row r="75" spans="1:22" ht="4.5" customHeight="1" thickBot="1">
      <c r="A75" s="107"/>
      <c r="B75" s="88"/>
      <c r="C75" s="88"/>
      <c r="D75" s="225"/>
      <c r="E75" s="225"/>
      <c r="F75" s="225"/>
      <c r="G75" s="225"/>
      <c r="H75" s="225"/>
      <c r="I75" s="225"/>
      <c r="J75" s="89"/>
      <c r="K75" s="89"/>
      <c r="L75" s="90"/>
      <c r="O75" s="177"/>
      <c r="P75" s="173"/>
      <c r="Q75" s="173"/>
      <c r="R75" s="178"/>
      <c r="S75" s="177"/>
      <c r="T75" s="173"/>
      <c r="U75" s="173"/>
      <c r="V75" s="178"/>
    </row>
    <row r="76" spans="1:22" ht="15.75">
      <c r="A76" s="104" t="s">
        <v>172</v>
      </c>
      <c r="B76" s="87">
        <v>47</v>
      </c>
      <c r="C76" s="87" t="s">
        <v>173</v>
      </c>
      <c r="D76" s="240">
        <v>2</v>
      </c>
      <c r="E76" s="240">
        <v>8</v>
      </c>
      <c r="F76" s="240">
        <v>3</v>
      </c>
      <c r="G76" s="241">
        <v>20</v>
      </c>
      <c r="H76" s="241">
        <v>39</v>
      </c>
      <c r="I76" s="241">
        <v>8</v>
      </c>
      <c r="J76" s="27">
        <f>D76+G76</f>
        <v>22</v>
      </c>
      <c r="K76" s="27">
        <f>E76+H76</f>
        <v>47</v>
      </c>
      <c r="L76" s="28">
        <f>F76+I76</f>
        <v>11</v>
      </c>
      <c r="O76" s="160">
        <f t="shared" si="24"/>
        <v>3.9625360230547551</v>
      </c>
      <c r="P76" s="150">
        <f t="shared" si="25"/>
        <v>6.1842105263157894</v>
      </c>
      <c r="Q76" s="150">
        <f t="shared" si="26"/>
        <v>3.4920634920634921</v>
      </c>
      <c r="R76" s="151">
        <f t="shared" si="27"/>
        <v>4.90737332842596</v>
      </c>
      <c r="S76" s="160">
        <v>4.6399999999999997</v>
      </c>
      <c r="T76" s="150">
        <v>9.2899999999999991</v>
      </c>
      <c r="U76" s="150">
        <v>10.89</v>
      </c>
      <c r="V76" s="151">
        <v>7.9</v>
      </c>
    </row>
    <row r="77" spans="1:22" ht="15" customHeight="1">
      <c r="A77" s="105" t="s">
        <v>81</v>
      </c>
      <c r="B77" s="378">
        <v>48</v>
      </c>
      <c r="C77" s="378" t="s">
        <v>174</v>
      </c>
      <c r="D77" s="379">
        <v>0</v>
      </c>
      <c r="E77" s="379">
        <v>1</v>
      </c>
      <c r="F77" s="379">
        <v>2</v>
      </c>
      <c r="G77" s="392">
        <v>0</v>
      </c>
      <c r="H77" s="392">
        <v>0</v>
      </c>
      <c r="I77" s="392">
        <v>0</v>
      </c>
      <c r="J77" s="383">
        <f>D77</f>
        <v>0</v>
      </c>
      <c r="K77" s="383">
        <f>E77</f>
        <v>1</v>
      </c>
      <c r="L77" s="384">
        <f>F77</f>
        <v>2</v>
      </c>
      <c r="O77" s="393">
        <f t="shared" si="24"/>
        <v>0</v>
      </c>
      <c r="P77" s="369">
        <f t="shared" si="25"/>
        <v>0.13157894736842105</v>
      </c>
      <c r="Q77" s="369">
        <f t="shared" si="26"/>
        <v>0.63492063492063489</v>
      </c>
      <c r="R77" s="362">
        <f t="shared" si="27"/>
        <v>0.18402649981597349</v>
      </c>
      <c r="S77" s="393"/>
      <c r="T77" s="369"/>
      <c r="U77" s="369"/>
      <c r="V77" s="362"/>
    </row>
    <row r="78" spans="1:22" ht="15" customHeight="1">
      <c r="A78" s="105" t="s">
        <v>175</v>
      </c>
      <c r="B78" s="378"/>
      <c r="C78" s="378"/>
      <c r="D78" s="379"/>
      <c r="E78" s="379"/>
      <c r="F78" s="379"/>
      <c r="G78" s="392"/>
      <c r="H78" s="392"/>
      <c r="I78" s="392"/>
      <c r="J78" s="383"/>
      <c r="K78" s="383"/>
      <c r="L78" s="384"/>
      <c r="O78" s="393"/>
      <c r="P78" s="369"/>
      <c r="Q78" s="369"/>
      <c r="R78" s="362"/>
      <c r="S78" s="393"/>
      <c r="T78" s="369"/>
      <c r="U78" s="369"/>
      <c r="V78" s="362"/>
    </row>
    <row r="79" spans="1:22" ht="15.75">
      <c r="A79" s="105" t="s">
        <v>176</v>
      </c>
      <c r="B79" s="49">
        <v>49</v>
      </c>
      <c r="C79" s="49" t="s">
        <v>177</v>
      </c>
      <c r="D79" s="244">
        <v>0</v>
      </c>
      <c r="E79" s="244">
        <v>0</v>
      </c>
      <c r="F79" s="244">
        <v>0</v>
      </c>
      <c r="G79" s="243">
        <v>1</v>
      </c>
      <c r="H79" s="243">
        <v>21</v>
      </c>
      <c r="I79" s="243">
        <v>2</v>
      </c>
      <c r="J79" s="73">
        <f t="shared" ref="J79:L80" si="28">G79</f>
        <v>1</v>
      </c>
      <c r="K79" s="73">
        <f t="shared" si="28"/>
        <v>21</v>
      </c>
      <c r="L79" s="74">
        <f t="shared" si="28"/>
        <v>2</v>
      </c>
      <c r="O79" s="160">
        <f t="shared" si="24"/>
        <v>0.18011527377521613</v>
      </c>
      <c r="P79" s="150">
        <f t="shared" si="25"/>
        <v>2.763157894736842</v>
      </c>
      <c r="Q79" s="150">
        <f t="shared" si="26"/>
        <v>0.63492063492063489</v>
      </c>
      <c r="R79" s="151">
        <f t="shared" si="27"/>
        <v>1.4722119985277879</v>
      </c>
      <c r="S79" s="160"/>
      <c r="T79" s="150"/>
      <c r="U79" s="150"/>
      <c r="V79" s="151"/>
    </row>
    <row r="80" spans="1:22" ht="16.5" thickBot="1">
      <c r="A80" s="106" t="s">
        <v>178</v>
      </c>
      <c r="B80" s="91">
        <v>50</v>
      </c>
      <c r="C80" s="91" t="s">
        <v>179</v>
      </c>
      <c r="D80" s="247">
        <v>0</v>
      </c>
      <c r="E80" s="247">
        <v>0</v>
      </c>
      <c r="F80" s="247">
        <v>0</v>
      </c>
      <c r="G80" s="246">
        <v>8</v>
      </c>
      <c r="H80" s="246">
        <v>7</v>
      </c>
      <c r="I80" s="246">
        <v>0</v>
      </c>
      <c r="J80" s="76">
        <f t="shared" si="28"/>
        <v>8</v>
      </c>
      <c r="K80" s="76">
        <f t="shared" si="28"/>
        <v>7</v>
      </c>
      <c r="L80" s="77">
        <f t="shared" si="28"/>
        <v>0</v>
      </c>
      <c r="O80" s="160">
        <f t="shared" si="24"/>
        <v>1.4409221902017291</v>
      </c>
      <c r="P80" s="150">
        <f t="shared" si="25"/>
        <v>0.92105263157894735</v>
      </c>
      <c r="Q80" s="150">
        <f t="shared" si="26"/>
        <v>0</v>
      </c>
      <c r="R80" s="151">
        <f t="shared" si="27"/>
        <v>0.92013249907986749</v>
      </c>
      <c r="S80" s="160"/>
      <c r="T80" s="150"/>
      <c r="U80" s="150"/>
      <c r="V80" s="151"/>
    </row>
    <row r="81" spans="1:22" ht="4.5" customHeight="1" thickBot="1">
      <c r="A81" s="116"/>
      <c r="B81" s="92"/>
      <c r="C81" s="92"/>
      <c r="D81" s="226"/>
      <c r="E81" s="226"/>
      <c r="F81" s="226"/>
      <c r="G81" s="226"/>
      <c r="H81" s="226"/>
      <c r="I81" s="226"/>
      <c r="J81" s="93"/>
      <c r="K81" s="93"/>
      <c r="L81" s="94"/>
      <c r="O81" s="177"/>
      <c r="P81" s="173"/>
      <c r="Q81" s="173"/>
      <c r="R81" s="178"/>
      <c r="S81" s="177"/>
      <c r="T81" s="173"/>
      <c r="U81" s="173"/>
      <c r="V81" s="178"/>
    </row>
    <row r="82" spans="1:22" ht="16.5" thickBot="1">
      <c r="A82" s="117" t="s">
        <v>180</v>
      </c>
      <c r="B82" s="95">
        <v>51</v>
      </c>
      <c r="C82" s="96"/>
      <c r="D82" s="248">
        <v>281</v>
      </c>
      <c r="E82" s="248">
        <v>122</v>
      </c>
      <c r="F82" s="248">
        <v>6</v>
      </c>
      <c r="G82" s="249">
        <v>348</v>
      </c>
      <c r="H82" s="249">
        <v>94</v>
      </c>
      <c r="I82" s="249">
        <v>7</v>
      </c>
      <c r="J82" s="97">
        <f>D82+G82</f>
        <v>629</v>
      </c>
      <c r="K82" s="97">
        <f>E82+H82</f>
        <v>216</v>
      </c>
      <c r="L82" s="98">
        <f>F82+I82</f>
        <v>13</v>
      </c>
      <c r="O82" s="160">
        <f t="shared" si="24"/>
        <v>113.29250720461096</v>
      </c>
      <c r="P82" s="150">
        <f t="shared" si="25"/>
        <v>28.421052631578949</v>
      </c>
      <c r="Q82" s="150">
        <f t="shared" si="26"/>
        <v>4.1269841269841274</v>
      </c>
      <c r="R82" s="151">
        <f t="shared" si="27"/>
        <v>52.631578947368418</v>
      </c>
      <c r="S82" s="160">
        <v>8.66</v>
      </c>
      <c r="T82" s="150">
        <v>18.600000000000001</v>
      </c>
      <c r="U82" s="150">
        <v>20.38</v>
      </c>
      <c r="V82" s="151">
        <v>15.27</v>
      </c>
    </row>
    <row r="83" spans="1:22" ht="4.5" customHeight="1" thickBot="1">
      <c r="A83" s="99"/>
      <c r="B83" s="92"/>
      <c r="C83" s="100"/>
      <c r="D83" s="226"/>
      <c r="E83" s="226"/>
      <c r="F83" s="226"/>
      <c r="G83" s="226"/>
      <c r="H83" s="226"/>
      <c r="I83" s="226"/>
      <c r="J83" s="93"/>
      <c r="K83" s="93"/>
      <c r="L83" s="94"/>
      <c r="O83" s="177"/>
      <c r="P83" s="173"/>
      <c r="Q83" s="173"/>
      <c r="R83" s="178"/>
      <c r="S83" s="177"/>
      <c r="T83" s="173"/>
      <c r="U83" s="173"/>
      <c r="V83" s="178"/>
    </row>
    <row r="84" spans="1:22" ht="16.5" thickBot="1">
      <c r="A84" s="56" t="s">
        <v>8</v>
      </c>
      <c r="B84" s="57">
        <v>52</v>
      </c>
      <c r="C84" s="101"/>
      <c r="D84" s="102">
        <f t="shared" ref="D84:I84" si="29">D8+D12+D29+D33+D38+D42+D48+D63+D69+D76+D82</f>
        <v>370</v>
      </c>
      <c r="E84" s="102">
        <f t="shared" si="29"/>
        <v>474</v>
      </c>
      <c r="F84" s="102">
        <f t="shared" si="29"/>
        <v>136</v>
      </c>
      <c r="G84" s="103">
        <f t="shared" si="29"/>
        <v>515</v>
      </c>
      <c r="H84" s="103">
        <f t="shared" si="29"/>
        <v>859</v>
      </c>
      <c r="I84" s="103">
        <f t="shared" si="29"/>
        <v>343</v>
      </c>
      <c r="J84" s="97">
        <f>D84+G84</f>
        <v>885</v>
      </c>
      <c r="K84" s="97">
        <f>E84+H84</f>
        <v>1333</v>
      </c>
      <c r="L84" s="98">
        <f>F84+I84</f>
        <v>479</v>
      </c>
      <c r="O84" s="161">
        <f t="shared" si="24"/>
        <v>159.4020172910663</v>
      </c>
      <c r="P84" s="152">
        <f t="shared" si="25"/>
        <v>175.39473684210526</v>
      </c>
      <c r="Q84" s="152">
        <f t="shared" si="26"/>
        <v>152.06349206349208</v>
      </c>
      <c r="R84" s="153">
        <f t="shared" si="27"/>
        <v>165.43982333456017</v>
      </c>
      <c r="S84" s="161"/>
      <c r="T84" s="152"/>
      <c r="U84" s="152"/>
      <c r="V84" s="153"/>
    </row>
  </sheetData>
  <sheetProtection password="CA48" sheet="1" objects="1" scenarios="1"/>
  <protectedRanges>
    <protectedRange sqref="D69:I74" name="t500012"/>
    <protectedRange sqref="D63:I67" name="t500011"/>
    <protectedRange sqref="D48:I61" name="t500010"/>
    <protectedRange sqref="D33:I36" name="t50007"/>
    <protectedRange sqref="D29:I31" name="t50006"/>
    <protectedRange sqref="D8:I10" name="t50001"/>
    <protectedRange sqref="D12:I21" name="t50002"/>
    <protectedRange sqref="G22:I25" name="t50003"/>
    <protectedRange sqref="D26:F26" name="t50004"/>
    <protectedRange sqref="D27:I27" name="t50005"/>
    <protectedRange sqref="D38:I40" name="t50008"/>
    <protectedRange sqref="D42:I46" name="t50009"/>
    <protectedRange sqref="D76:I76" name="t500013"/>
    <protectedRange sqref="D77:F78" name="t500014"/>
    <protectedRange sqref="G79:I80" name="t500015"/>
    <protectedRange sqref="D82:I82" name="t500016"/>
  </protectedRanges>
  <mergeCells count="259">
    <mergeCell ref="O2:V2"/>
    <mergeCell ref="S3:V3"/>
    <mergeCell ref="S64:S65"/>
    <mergeCell ref="T64:T65"/>
    <mergeCell ref="V64:V65"/>
    <mergeCell ref="S70:S71"/>
    <mergeCell ref="T70:T71"/>
    <mergeCell ref="V70:V71"/>
    <mergeCell ref="O59:O60"/>
    <mergeCell ref="P59:P60"/>
    <mergeCell ref="Q59:Q60"/>
    <mergeCell ref="O64:O65"/>
    <mergeCell ref="P64:P65"/>
    <mergeCell ref="Q64:Q65"/>
    <mergeCell ref="O70:O71"/>
    <mergeCell ref="P70:P71"/>
    <mergeCell ref="Q70:Q71"/>
    <mergeCell ref="O43:O44"/>
    <mergeCell ref="P43:P44"/>
    <mergeCell ref="Q43:Q44"/>
    <mergeCell ref="O49:O51"/>
    <mergeCell ref="P49:P51"/>
    <mergeCell ref="Q49:Q51"/>
    <mergeCell ref="O53:O54"/>
    <mergeCell ref="S77:S78"/>
    <mergeCell ref="T77:T78"/>
    <mergeCell ref="V77:V78"/>
    <mergeCell ref="V43:V44"/>
    <mergeCell ref="S49:S51"/>
    <mergeCell ref="T49:T51"/>
    <mergeCell ref="V49:V51"/>
    <mergeCell ref="S53:S54"/>
    <mergeCell ref="T53:T54"/>
    <mergeCell ref="V53:V54"/>
    <mergeCell ref="S59:S60"/>
    <mergeCell ref="T59:T60"/>
    <mergeCell ref="V59:V60"/>
    <mergeCell ref="O77:O78"/>
    <mergeCell ref="P77:P78"/>
    <mergeCell ref="Q77:Q78"/>
    <mergeCell ref="S4:V4"/>
    <mergeCell ref="S9:S10"/>
    <mergeCell ref="T9:T10"/>
    <mergeCell ref="V9:V10"/>
    <mergeCell ref="S13:S14"/>
    <mergeCell ref="T13:T14"/>
    <mergeCell ref="V13:V14"/>
    <mergeCell ref="S15:S16"/>
    <mergeCell ref="T15:T16"/>
    <mergeCell ref="V15:V16"/>
    <mergeCell ref="S30:S31"/>
    <mergeCell ref="T30:T31"/>
    <mergeCell ref="V30:V31"/>
    <mergeCell ref="S34:S35"/>
    <mergeCell ref="T34:T35"/>
    <mergeCell ref="V34:V35"/>
    <mergeCell ref="S39:S40"/>
    <mergeCell ref="T39:T40"/>
    <mergeCell ref="V39:V40"/>
    <mergeCell ref="S43:S44"/>
    <mergeCell ref="T43:T44"/>
    <mergeCell ref="P53:P54"/>
    <mergeCell ref="Q53:Q54"/>
    <mergeCell ref="O30:O31"/>
    <mergeCell ref="P30:P31"/>
    <mergeCell ref="Q30:Q31"/>
    <mergeCell ref="O34:O35"/>
    <mergeCell ref="P34:P35"/>
    <mergeCell ref="Q34:Q35"/>
    <mergeCell ref="O39:O40"/>
    <mergeCell ref="P39:P40"/>
    <mergeCell ref="Q39:Q40"/>
    <mergeCell ref="O9:O10"/>
    <mergeCell ref="P9:P10"/>
    <mergeCell ref="Q9:Q10"/>
    <mergeCell ref="O13:O14"/>
    <mergeCell ref="P13:P14"/>
    <mergeCell ref="Q13:Q14"/>
    <mergeCell ref="O15:O16"/>
    <mergeCell ref="P15:P16"/>
    <mergeCell ref="Q15:Q16"/>
    <mergeCell ref="H77:H78"/>
    <mergeCell ref="I77:I78"/>
    <mergeCell ref="J77:J78"/>
    <mergeCell ref="K77:K78"/>
    <mergeCell ref="L77:L78"/>
    <mergeCell ref="B77:B78"/>
    <mergeCell ref="C77:C78"/>
    <mergeCell ref="D77:D78"/>
    <mergeCell ref="E77:E78"/>
    <mergeCell ref="F77:F78"/>
    <mergeCell ref="G77:G78"/>
    <mergeCell ref="G70:G71"/>
    <mergeCell ref="H70:H71"/>
    <mergeCell ref="I70:I71"/>
    <mergeCell ref="J70:J71"/>
    <mergeCell ref="K70:K71"/>
    <mergeCell ref="L70:L71"/>
    <mergeCell ref="H64:H65"/>
    <mergeCell ref="I64:I65"/>
    <mergeCell ref="J64:J65"/>
    <mergeCell ref="K64:K65"/>
    <mergeCell ref="L64:L65"/>
    <mergeCell ref="G64:G65"/>
    <mergeCell ref="B70:B71"/>
    <mergeCell ref="C70:C71"/>
    <mergeCell ref="D70:D71"/>
    <mergeCell ref="E70:E71"/>
    <mergeCell ref="F70:F71"/>
    <mergeCell ref="B64:B65"/>
    <mergeCell ref="C64:C65"/>
    <mergeCell ref="D64:D65"/>
    <mergeCell ref="E64:E65"/>
    <mergeCell ref="F64:F65"/>
    <mergeCell ref="G59:G60"/>
    <mergeCell ref="H59:H60"/>
    <mergeCell ref="I59:I60"/>
    <mergeCell ref="J59:J60"/>
    <mergeCell ref="K59:K60"/>
    <mergeCell ref="L59:L60"/>
    <mergeCell ref="H53:H54"/>
    <mergeCell ref="I53:I54"/>
    <mergeCell ref="J53:J54"/>
    <mergeCell ref="K53:K54"/>
    <mergeCell ref="L53:L54"/>
    <mergeCell ref="G53:G54"/>
    <mergeCell ref="B59:B60"/>
    <mergeCell ref="C59:C60"/>
    <mergeCell ref="D59:D60"/>
    <mergeCell ref="E59:E60"/>
    <mergeCell ref="F59:F60"/>
    <mergeCell ref="B53:B54"/>
    <mergeCell ref="C53:C54"/>
    <mergeCell ref="D53:D54"/>
    <mergeCell ref="E53:E54"/>
    <mergeCell ref="F53:F54"/>
    <mergeCell ref="G49:G51"/>
    <mergeCell ref="G43:G44"/>
    <mergeCell ref="H49:H51"/>
    <mergeCell ref="I49:I51"/>
    <mergeCell ref="J49:J51"/>
    <mergeCell ref="K49:K51"/>
    <mergeCell ref="L49:L51"/>
    <mergeCell ref="H43:H44"/>
    <mergeCell ref="I43:I44"/>
    <mergeCell ref="J43:J44"/>
    <mergeCell ref="K43:K44"/>
    <mergeCell ref="L43:L44"/>
    <mergeCell ref="B49:B51"/>
    <mergeCell ref="C49:C51"/>
    <mergeCell ref="D49:D51"/>
    <mergeCell ref="E49:E51"/>
    <mergeCell ref="F49:F51"/>
    <mergeCell ref="B43:B44"/>
    <mergeCell ref="C43:C44"/>
    <mergeCell ref="D43:D44"/>
    <mergeCell ref="E43:E44"/>
    <mergeCell ref="F43:F44"/>
    <mergeCell ref="G39:G40"/>
    <mergeCell ref="H39:H40"/>
    <mergeCell ref="I39:I40"/>
    <mergeCell ref="J39:J40"/>
    <mergeCell ref="K39:K40"/>
    <mergeCell ref="L39:L40"/>
    <mergeCell ref="H34:H35"/>
    <mergeCell ref="I34:I35"/>
    <mergeCell ref="J34:J35"/>
    <mergeCell ref="K34:K35"/>
    <mergeCell ref="L34:L35"/>
    <mergeCell ref="G34:G35"/>
    <mergeCell ref="B39:B40"/>
    <mergeCell ref="C39:C40"/>
    <mergeCell ref="D39:D40"/>
    <mergeCell ref="E39:E40"/>
    <mergeCell ref="F39:F40"/>
    <mergeCell ref="B34:B35"/>
    <mergeCell ref="C34:C35"/>
    <mergeCell ref="D34:D35"/>
    <mergeCell ref="E34:E35"/>
    <mergeCell ref="F34:F35"/>
    <mergeCell ref="G30:G31"/>
    <mergeCell ref="H30:H31"/>
    <mergeCell ref="I30:I31"/>
    <mergeCell ref="J30:J31"/>
    <mergeCell ref="K30:K31"/>
    <mergeCell ref="L30:L31"/>
    <mergeCell ref="H15:H16"/>
    <mergeCell ref="I15:I16"/>
    <mergeCell ref="J15:J16"/>
    <mergeCell ref="K15:K16"/>
    <mergeCell ref="L15:L16"/>
    <mergeCell ref="G15:G16"/>
    <mergeCell ref="B30:B31"/>
    <mergeCell ref="C30:C31"/>
    <mergeCell ref="D30:D31"/>
    <mergeCell ref="E30:E31"/>
    <mergeCell ref="F30:F31"/>
    <mergeCell ref="B15:B16"/>
    <mergeCell ref="C15:C16"/>
    <mergeCell ref="D15:D16"/>
    <mergeCell ref="E15:E16"/>
    <mergeCell ref="F15:F16"/>
    <mergeCell ref="J13:J14"/>
    <mergeCell ref="K13:K14"/>
    <mergeCell ref="L13:L14"/>
    <mergeCell ref="H9:H10"/>
    <mergeCell ref="I9:I10"/>
    <mergeCell ref="J9:J10"/>
    <mergeCell ref="K9:K10"/>
    <mergeCell ref="L9:L10"/>
    <mergeCell ref="G9:G10"/>
    <mergeCell ref="R39:R40"/>
    <mergeCell ref="R43:R44"/>
    <mergeCell ref="R49:R51"/>
    <mergeCell ref="R53:R54"/>
    <mergeCell ref="A1:L1"/>
    <mergeCell ref="A4:A5"/>
    <mergeCell ref="B4:B5"/>
    <mergeCell ref="C4:C5"/>
    <mergeCell ref="D4:F4"/>
    <mergeCell ref="G4:I4"/>
    <mergeCell ref="J4:L4"/>
    <mergeCell ref="B13:B14"/>
    <mergeCell ref="C13:C14"/>
    <mergeCell ref="D13:D14"/>
    <mergeCell ref="E13:E14"/>
    <mergeCell ref="F13:F14"/>
    <mergeCell ref="B9:B10"/>
    <mergeCell ref="C9:C10"/>
    <mergeCell ref="D9:D10"/>
    <mergeCell ref="E9:E10"/>
    <mergeCell ref="F9:F10"/>
    <mergeCell ref="G13:G14"/>
    <mergeCell ref="H13:H14"/>
    <mergeCell ref="I13:I14"/>
    <mergeCell ref="R59:R60"/>
    <mergeCell ref="R64:R65"/>
    <mergeCell ref="R70:R71"/>
    <mergeCell ref="R77:R78"/>
    <mergeCell ref="O3:R3"/>
    <mergeCell ref="O4:R4"/>
    <mergeCell ref="U9:U10"/>
    <mergeCell ref="U13:U14"/>
    <mergeCell ref="U15:U16"/>
    <mergeCell ref="U30:U31"/>
    <mergeCell ref="U34:U35"/>
    <mergeCell ref="U39:U40"/>
    <mergeCell ref="U43:U44"/>
    <mergeCell ref="U49:U51"/>
    <mergeCell ref="U53:U54"/>
    <mergeCell ref="U59:U60"/>
    <mergeCell ref="U64:U65"/>
    <mergeCell ref="U70:U71"/>
    <mergeCell ref="U77:U78"/>
    <mergeCell ref="R9:R10"/>
    <mergeCell ref="R13:R14"/>
    <mergeCell ref="R15:R16"/>
    <mergeCell ref="R30:R31"/>
    <mergeCell ref="R34:R35"/>
  </mergeCells>
  <pageMargins left="0.7" right="0.7" top="0.75" bottom="0.75" header="0.3" footer="0.3"/>
  <pageSetup paperSize="9" scale="8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88"/>
  <sheetViews>
    <sheetView topLeftCell="A58" zoomScale="73" zoomScaleNormal="73" workbookViewId="0">
      <selection activeCell="A33" sqref="A33:XFD33"/>
    </sheetView>
  </sheetViews>
  <sheetFormatPr defaultRowHeight="15"/>
  <cols>
    <col min="1" max="1" width="45" customWidth="1"/>
    <col min="14" max="14" width="18.5703125" customWidth="1"/>
    <col min="15" max="15" width="13" customWidth="1"/>
    <col min="16" max="17" width="13.42578125" customWidth="1"/>
    <col min="18" max="18" width="11.42578125" customWidth="1"/>
  </cols>
  <sheetData>
    <row r="1" spans="1:22" ht="18.75">
      <c r="A1" s="346" t="s">
        <v>181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22" ht="19.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O2" s="347" t="s">
        <v>301</v>
      </c>
      <c r="P2" s="347"/>
      <c r="Q2" s="347"/>
      <c r="R2" s="347"/>
      <c r="S2" s="347"/>
      <c r="T2" s="347"/>
      <c r="U2" s="347"/>
      <c r="V2" s="347"/>
    </row>
    <row r="3" spans="1:22" ht="16.5" thickBot="1">
      <c r="A3" s="58" t="s">
        <v>182</v>
      </c>
      <c r="O3" s="363" t="s">
        <v>299</v>
      </c>
      <c r="P3" s="364"/>
      <c r="Q3" s="364"/>
      <c r="R3" s="365"/>
      <c r="S3" s="394" t="s">
        <v>298</v>
      </c>
      <c r="T3" s="395"/>
      <c r="U3" s="395"/>
      <c r="V3" s="396"/>
    </row>
    <row r="4" spans="1:22" ht="15.75">
      <c r="A4" s="370" t="s">
        <v>75</v>
      </c>
      <c r="B4" s="372" t="s">
        <v>2</v>
      </c>
      <c r="C4" s="372" t="s">
        <v>76</v>
      </c>
      <c r="D4" s="374" t="s">
        <v>3</v>
      </c>
      <c r="E4" s="374"/>
      <c r="F4" s="374"/>
      <c r="G4" s="375" t="s">
        <v>4</v>
      </c>
      <c r="H4" s="375"/>
      <c r="I4" s="375"/>
      <c r="J4" s="376" t="s">
        <v>5</v>
      </c>
      <c r="K4" s="376"/>
      <c r="L4" s="377"/>
      <c r="O4" s="366" t="s">
        <v>307</v>
      </c>
      <c r="P4" s="367"/>
      <c r="Q4" s="367"/>
      <c r="R4" s="368"/>
      <c r="S4" s="366" t="s">
        <v>307</v>
      </c>
      <c r="T4" s="367"/>
      <c r="U4" s="367"/>
      <c r="V4" s="368"/>
    </row>
    <row r="5" spans="1:22" ht="32.25" thickBot="1">
      <c r="A5" s="371"/>
      <c r="B5" s="373"/>
      <c r="C5" s="373"/>
      <c r="D5" s="78" t="s">
        <v>56</v>
      </c>
      <c r="E5" s="78" t="s">
        <v>57</v>
      </c>
      <c r="F5" s="78" t="s">
        <v>58</v>
      </c>
      <c r="G5" s="79" t="s">
        <v>56</v>
      </c>
      <c r="H5" s="79" t="s">
        <v>57</v>
      </c>
      <c r="I5" s="79" t="s">
        <v>58</v>
      </c>
      <c r="J5" s="80" t="s">
        <v>77</v>
      </c>
      <c r="K5" s="80" t="s">
        <v>78</v>
      </c>
      <c r="L5" s="81" t="s">
        <v>58</v>
      </c>
      <c r="O5" s="154" t="s">
        <v>77</v>
      </c>
      <c r="P5" s="80" t="s">
        <v>78</v>
      </c>
      <c r="Q5" s="80" t="s">
        <v>58</v>
      </c>
      <c r="R5" s="179" t="s">
        <v>5</v>
      </c>
      <c r="S5" s="154" t="s">
        <v>77</v>
      </c>
      <c r="T5" s="80" t="s">
        <v>78</v>
      </c>
      <c r="U5" s="80" t="s">
        <v>58</v>
      </c>
      <c r="V5" s="179" t="s">
        <v>5</v>
      </c>
    </row>
    <row r="6" spans="1:22" ht="16.5" thickBot="1">
      <c r="A6" s="42">
        <v>1</v>
      </c>
      <c r="B6" s="82">
        <v>2</v>
      </c>
      <c r="C6" s="43">
        <v>3</v>
      </c>
      <c r="D6" s="64">
        <v>4</v>
      </c>
      <c r="E6" s="64">
        <v>5</v>
      </c>
      <c r="F6" s="64">
        <v>6</v>
      </c>
      <c r="G6" s="65">
        <v>7</v>
      </c>
      <c r="H6" s="65">
        <v>8</v>
      </c>
      <c r="I6" s="65">
        <v>9</v>
      </c>
      <c r="J6" s="66"/>
      <c r="K6" s="66"/>
      <c r="L6" s="67"/>
      <c r="N6" s="149" t="s">
        <v>302</v>
      </c>
      <c r="O6" s="180">
        <f>'1000'!I8+'1000'!I9+'1000'!I10+'1000'!I11+'1000'!I12+'1000'!I13</f>
        <v>5552</v>
      </c>
      <c r="P6" s="181">
        <f>'1000'!I14+'1000'!I15+'1000'!I16+'1000'!I17+'1000'!I18+'1000'!I19+'1000'!I20+'1000'!I21</f>
        <v>7600</v>
      </c>
      <c r="Q6" s="181">
        <f>'1000'!I22+'1000'!I23+'1000'!I24+'1000'!I25+'1000'!I26+'1000'!I27+'1000'!I28+'1000'!I29+'1000'!I30+'1000'!I31+'1000'!I32+'1000'!I33+'1000'!I34</f>
        <v>3150</v>
      </c>
      <c r="R6" s="182">
        <f>O6+P6+Q6</f>
        <v>16302</v>
      </c>
      <c r="S6" s="163"/>
      <c r="T6" s="164"/>
      <c r="U6" s="164"/>
      <c r="V6" s="165"/>
    </row>
    <row r="7" spans="1:22" ht="7.5" customHeight="1" thickBot="1">
      <c r="A7" s="83"/>
      <c r="B7" s="84"/>
      <c r="C7" s="85"/>
      <c r="D7" s="85"/>
      <c r="E7" s="85"/>
      <c r="F7" s="85"/>
      <c r="G7" s="85"/>
      <c r="H7" s="85"/>
      <c r="I7" s="85"/>
      <c r="J7" s="85"/>
      <c r="K7" s="85"/>
      <c r="L7" s="86"/>
      <c r="O7" s="174"/>
      <c r="P7" s="172"/>
      <c r="Q7" s="172"/>
      <c r="R7" s="175"/>
      <c r="S7" s="174"/>
      <c r="T7" s="172"/>
      <c r="U7" s="172"/>
      <c r="V7" s="175"/>
    </row>
    <row r="8" spans="1:22" ht="17.25" customHeight="1">
      <c r="A8" s="104" t="s">
        <v>79</v>
      </c>
      <c r="B8" s="87">
        <v>1</v>
      </c>
      <c r="C8" s="87" t="s">
        <v>80</v>
      </c>
      <c r="D8" s="240"/>
      <c r="E8" s="240">
        <v>1</v>
      </c>
      <c r="F8" s="240"/>
      <c r="G8" s="241"/>
      <c r="H8" s="241"/>
      <c r="I8" s="241"/>
      <c r="J8" s="27">
        <f t="shared" ref="J8:L9" si="0">D8+G8</f>
        <v>0</v>
      </c>
      <c r="K8" s="27">
        <f t="shared" si="0"/>
        <v>1</v>
      </c>
      <c r="L8" s="28">
        <f t="shared" si="0"/>
        <v>0</v>
      </c>
      <c r="O8" s="160">
        <f t="shared" ref="O8:O39" si="1">J8/$O$6*1000</f>
        <v>0</v>
      </c>
      <c r="P8" s="150">
        <f t="shared" ref="P8:P39" si="2">K8/$P$6*1000</f>
        <v>0.13157894736842105</v>
      </c>
      <c r="Q8" s="150">
        <f t="shared" ref="Q8:Q39" si="3">L8/$Q$6*1000</f>
        <v>0</v>
      </c>
      <c r="R8" s="151">
        <f t="shared" ref="R8:R39" si="4">SUM(J8:L8)/$R$6*1000</f>
        <v>6.1342166605324502E-2</v>
      </c>
      <c r="S8" s="160"/>
      <c r="T8" s="150"/>
      <c r="U8" s="150"/>
      <c r="V8" s="151"/>
    </row>
    <row r="9" spans="1:22" ht="17.25" customHeight="1">
      <c r="A9" s="105" t="s">
        <v>81</v>
      </c>
      <c r="B9" s="378">
        <v>2</v>
      </c>
      <c r="C9" s="378" t="s">
        <v>82</v>
      </c>
      <c r="D9" s="379"/>
      <c r="E9" s="379">
        <v>1</v>
      </c>
      <c r="F9" s="379"/>
      <c r="G9" s="382"/>
      <c r="H9" s="382"/>
      <c r="I9" s="382"/>
      <c r="J9" s="386">
        <f t="shared" si="0"/>
        <v>0</v>
      </c>
      <c r="K9" s="386">
        <f t="shared" si="0"/>
        <v>1</v>
      </c>
      <c r="L9" s="388">
        <f t="shared" si="0"/>
        <v>0</v>
      </c>
      <c r="O9" s="393">
        <f t="shared" si="1"/>
        <v>0</v>
      </c>
      <c r="P9" s="369">
        <f t="shared" si="2"/>
        <v>0.13157894736842105</v>
      </c>
      <c r="Q9" s="369">
        <f t="shared" si="3"/>
        <v>0</v>
      </c>
      <c r="R9" s="362">
        <f t="shared" si="4"/>
        <v>6.1342166605324502E-2</v>
      </c>
      <c r="S9" s="393"/>
      <c r="T9" s="369"/>
      <c r="U9" s="369"/>
      <c r="V9" s="362"/>
    </row>
    <row r="10" spans="1:22" ht="17.25" customHeight="1" thickBot="1">
      <c r="A10" s="106" t="s">
        <v>83</v>
      </c>
      <c r="B10" s="380"/>
      <c r="C10" s="380"/>
      <c r="D10" s="381"/>
      <c r="E10" s="381"/>
      <c r="F10" s="381"/>
      <c r="G10" s="385"/>
      <c r="H10" s="385"/>
      <c r="I10" s="385"/>
      <c r="J10" s="387"/>
      <c r="K10" s="387"/>
      <c r="L10" s="389"/>
      <c r="O10" s="393"/>
      <c r="P10" s="369"/>
      <c r="Q10" s="369"/>
      <c r="R10" s="362"/>
      <c r="S10" s="393"/>
      <c r="T10" s="369"/>
      <c r="U10" s="369"/>
      <c r="V10" s="362"/>
    </row>
    <row r="11" spans="1:22" ht="6.75" customHeight="1" thickBot="1">
      <c r="A11" s="107"/>
      <c r="B11" s="88"/>
      <c r="C11" s="88"/>
      <c r="D11" s="250"/>
      <c r="E11" s="250"/>
      <c r="F11" s="250"/>
      <c r="G11" s="250"/>
      <c r="H11" s="250"/>
      <c r="I11" s="250"/>
      <c r="J11" s="89"/>
      <c r="K11" s="89"/>
      <c r="L11" s="90"/>
      <c r="O11" s="177"/>
      <c r="P11" s="173"/>
      <c r="Q11" s="173"/>
      <c r="R11" s="178"/>
      <c r="S11" s="177"/>
      <c r="T11" s="173"/>
      <c r="U11" s="173"/>
      <c r="V11" s="178"/>
    </row>
    <row r="12" spans="1:22" ht="17.25" customHeight="1">
      <c r="A12" s="104" t="s">
        <v>84</v>
      </c>
      <c r="B12" s="87">
        <v>3</v>
      </c>
      <c r="C12" s="87" t="s">
        <v>85</v>
      </c>
      <c r="D12" s="240">
        <v>4</v>
      </c>
      <c r="E12" s="240">
        <v>5</v>
      </c>
      <c r="F12" s="240">
        <v>6</v>
      </c>
      <c r="G12" s="241">
        <v>3</v>
      </c>
      <c r="H12" s="241">
        <v>9</v>
      </c>
      <c r="I12" s="241">
        <v>7</v>
      </c>
      <c r="J12" s="27">
        <f t="shared" ref="J12:L13" si="5">D12+G12</f>
        <v>7</v>
      </c>
      <c r="K12" s="27">
        <f t="shared" si="5"/>
        <v>14</v>
      </c>
      <c r="L12" s="28">
        <f t="shared" si="5"/>
        <v>13</v>
      </c>
      <c r="O12" s="160">
        <f t="shared" si="1"/>
        <v>1.260806916426513</v>
      </c>
      <c r="P12" s="150">
        <f t="shared" si="2"/>
        <v>1.8421052631578947</v>
      </c>
      <c r="Q12" s="150">
        <f t="shared" si="3"/>
        <v>4.1269841269841274</v>
      </c>
      <c r="R12" s="151">
        <f t="shared" si="4"/>
        <v>2.0856336645810329</v>
      </c>
      <c r="S12" s="176">
        <v>1.5</v>
      </c>
      <c r="T12" s="155">
        <v>3.68</v>
      </c>
      <c r="U12" s="155">
        <v>4.5</v>
      </c>
      <c r="V12" s="156">
        <v>3.05</v>
      </c>
    </row>
    <row r="13" spans="1:22" ht="17.25" customHeight="1">
      <c r="A13" s="105" t="s">
        <v>81</v>
      </c>
      <c r="B13" s="378">
        <v>4</v>
      </c>
      <c r="C13" s="378" t="s">
        <v>85</v>
      </c>
      <c r="D13" s="379">
        <v>4</v>
      </c>
      <c r="E13" s="379">
        <v>5</v>
      </c>
      <c r="F13" s="379">
        <v>6</v>
      </c>
      <c r="G13" s="382">
        <v>3</v>
      </c>
      <c r="H13" s="382">
        <v>9</v>
      </c>
      <c r="I13" s="382">
        <v>7</v>
      </c>
      <c r="J13" s="383">
        <f t="shared" si="5"/>
        <v>7</v>
      </c>
      <c r="K13" s="383">
        <f t="shared" si="5"/>
        <v>14</v>
      </c>
      <c r="L13" s="384">
        <f t="shared" si="5"/>
        <v>13</v>
      </c>
      <c r="O13" s="393">
        <f t="shared" si="1"/>
        <v>1.260806916426513</v>
      </c>
      <c r="P13" s="369">
        <f t="shared" si="2"/>
        <v>1.8421052631578947</v>
      </c>
      <c r="Q13" s="369">
        <f t="shared" si="3"/>
        <v>4.1269841269841274</v>
      </c>
      <c r="R13" s="362">
        <f t="shared" si="4"/>
        <v>2.0856336645810329</v>
      </c>
      <c r="S13" s="393"/>
      <c r="T13" s="369"/>
      <c r="U13" s="369"/>
      <c r="V13" s="362"/>
    </row>
    <row r="14" spans="1:22" ht="17.25" customHeight="1">
      <c r="A14" s="105" t="s">
        <v>86</v>
      </c>
      <c r="B14" s="378"/>
      <c r="C14" s="378"/>
      <c r="D14" s="379"/>
      <c r="E14" s="379"/>
      <c r="F14" s="379"/>
      <c r="G14" s="382"/>
      <c r="H14" s="382"/>
      <c r="I14" s="382"/>
      <c r="J14" s="383"/>
      <c r="K14" s="383"/>
      <c r="L14" s="384"/>
      <c r="O14" s="393"/>
      <c r="P14" s="369"/>
      <c r="Q14" s="369"/>
      <c r="R14" s="362"/>
      <c r="S14" s="393"/>
      <c r="T14" s="369"/>
      <c r="U14" s="369"/>
      <c r="V14" s="362"/>
    </row>
    <row r="15" spans="1:22" ht="17.25" customHeight="1">
      <c r="A15" s="108" t="s">
        <v>81</v>
      </c>
      <c r="B15" s="378">
        <v>5</v>
      </c>
      <c r="C15" s="378" t="s">
        <v>87</v>
      </c>
      <c r="D15" s="379"/>
      <c r="E15" s="379"/>
      <c r="F15" s="379"/>
      <c r="G15" s="382"/>
      <c r="H15" s="382"/>
      <c r="I15" s="382"/>
      <c r="J15" s="383">
        <f>D15+G15</f>
        <v>0</v>
      </c>
      <c r="K15" s="383">
        <f>E15+H15</f>
        <v>0</v>
      </c>
      <c r="L15" s="384">
        <f>F15+I15</f>
        <v>0</v>
      </c>
      <c r="O15" s="393">
        <f t="shared" si="1"/>
        <v>0</v>
      </c>
      <c r="P15" s="369">
        <f t="shared" si="2"/>
        <v>0</v>
      </c>
      <c r="Q15" s="369">
        <f t="shared" si="3"/>
        <v>0</v>
      </c>
      <c r="R15" s="362">
        <f t="shared" si="4"/>
        <v>0</v>
      </c>
      <c r="S15" s="393"/>
      <c r="T15" s="369"/>
      <c r="U15" s="369"/>
      <c r="V15" s="362"/>
    </row>
    <row r="16" spans="1:22" ht="17.25" customHeight="1">
      <c r="A16" s="108" t="s">
        <v>88</v>
      </c>
      <c r="B16" s="378"/>
      <c r="C16" s="378"/>
      <c r="D16" s="379"/>
      <c r="E16" s="379"/>
      <c r="F16" s="379"/>
      <c r="G16" s="382"/>
      <c r="H16" s="382"/>
      <c r="I16" s="382"/>
      <c r="J16" s="383"/>
      <c r="K16" s="383"/>
      <c r="L16" s="384"/>
      <c r="O16" s="393"/>
      <c r="P16" s="369"/>
      <c r="Q16" s="369"/>
      <c r="R16" s="362"/>
      <c r="S16" s="393"/>
      <c r="T16" s="369"/>
      <c r="U16" s="369"/>
      <c r="V16" s="362"/>
    </row>
    <row r="17" spans="1:22" ht="17.25" customHeight="1">
      <c r="A17" s="108" t="s">
        <v>89</v>
      </c>
      <c r="B17" s="49">
        <v>6</v>
      </c>
      <c r="C17" s="49" t="s">
        <v>90</v>
      </c>
      <c r="D17" s="242"/>
      <c r="E17" s="242">
        <v>3</v>
      </c>
      <c r="F17" s="242">
        <v>2</v>
      </c>
      <c r="G17" s="243"/>
      <c r="H17" s="243"/>
      <c r="I17" s="243">
        <v>1</v>
      </c>
      <c r="J17" s="73">
        <f t="shared" ref="J17:L21" si="6">D17+G17</f>
        <v>0</v>
      </c>
      <c r="K17" s="73">
        <f t="shared" si="6"/>
        <v>3</v>
      </c>
      <c r="L17" s="74">
        <f t="shared" si="6"/>
        <v>3</v>
      </c>
      <c r="O17" s="160">
        <f t="shared" si="1"/>
        <v>0</v>
      </c>
      <c r="P17" s="150">
        <f t="shared" si="2"/>
        <v>0.39473684210526316</v>
      </c>
      <c r="Q17" s="150">
        <f t="shared" si="3"/>
        <v>0.95238095238095233</v>
      </c>
      <c r="R17" s="151">
        <f t="shared" si="4"/>
        <v>0.36805299963194699</v>
      </c>
      <c r="S17" s="160"/>
      <c r="T17" s="150"/>
      <c r="U17" s="150"/>
      <c r="V17" s="151"/>
    </row>
    <row r="18" spans="1:22" ht="17.25" customHeight="1">
      <c r="A18" s="108" t="s">
        <v>91</v>
      </c>
      <c r="B18" s="49">
        <v>7</v>
      </c>
      <c r="C18" s="49" t="s">
        <v>92</v>
      </c>
      <c r="D18" s="242"/>
      <c r="E18" s="242"/>
      <c r="F18" s="242"/>
      <c r="G18" s="243"/>
      <c r="H18" s="243"/>
      <c r="I18" s="243"/>
      <c r="J18" s="73">
        <f t="shared" si="6"/>
        <v>0</v>
      </c>
      <c r="K18" s="73">
        <f t="shared" si="6"/>
        <v>0</v>
      </c>
      <c r="L18" s="74">
        <f t="shared" si="6"/>
        <v>0</v>
      </c>
      <c r="O18" s="160">
        <f t="shared" si="1"/>
        <v>0</v>
      </c>
      <c r="P18" s="150">
        <f t="shared" si="2"/>
        <v>0</v>
      </c>
      <c r="Q18" s="150">
        <f t="shared" si="3"/>
        <v>0</v>
      </c>
      <c r="R18" s="151">
        <f t="shared" si="4"/>
        <v>0</v>
      </c>
      <c r="S18" s="160"/>
      <c r="T18" s="150"/>
      <c r="U18" s="150"/>
      <c r="V18" s="151"/>
    </row>
    <row r="19" spans="1:22" ht="17.25" customHeight="1">
      <c r="A19" s="108" t="s">
        <v>93</v>
      </c>
      <c r="B19" s="49">
        <v>8</v>
      </c>
      <c r="C19" s="49" t="s">
        <v>94</v>
      </c>
      <c r="D19" s="242"/>
      <c r="E19" s="242"/>
      <c r="F19" s="242">
        <v>2</v>
      </c>
      <c r="G19" s="243"/>
      <c r="H19" s="243">
        <v>1</v>
      </c>
      <c r="I19" s="243">
        <v>1</v>
      </c>
      <c r="J19" s="73">
        <f t="shared" si="6"/>
        <v>0</v>
      </c>
      <c r="K19" s="73">
        <f t="shared" si="6"/>
        <v>1</v>
      </c>
      <c r="L19" s="74">
        <f t="shared" si="6"/>
        <v>3</v>
      </c>
      <c r="O19" s="160">
        <f t="shared" si="1"/>
        <v>0</v>
      </c>
      <c r="P19" s="150">
        <f t="shared" si="2"/>
        <v>0.13157894736842105</v>
      </c>
      <c r="Q19" s="150">
        <f t="shared" si="3"/>
        <v>0.95238095238095233</v>
      </c>
      <c r="R19" s="151">
        <f t="shared" si="4"/>
        <v>0.24536866642129801</v>
      </c>
      <c r="S19" s="160"/>
      <c r="T19" s="150"/>
      <c r="U19" s="150"/>
      <c r="V19" s="151"/>
    </row>
    <row r="20" spans="1:22" ht="17.25" customHeight="1">
      <c r="A20" s="108" t="s">
        <v>95</v>
      </c>
      <c r="B20" s="49">
        <v>9</v>
      </c>
      <c r="C20" s="49" t="s">
        <v>96</v>
      </c>
      <c r="D20" s="242"/>
      <c r="E20" s="242"/>
      <c r="F20" s="242"/>
      <c r="G20" s="243"/>
      <c r="H20" s="243"/>
      <c r="I20" s="243"/>
      <c r="J20" s="73">
        <f t="shared" si="6"/>
        <v>0</v>
      </c>
      <c r="K20" s="73">
        <f t="shared" si="6"/>
        <v>0</v>
      </c>
      <c r="L20" s="74">
        <f t="shared" si="6"/>
        <v>0</v>
      </c>
      <c r="O20" s="160">
        <f t="shared" si="1"/>
        <v>0</v>
      </c>
      <c r="P20" s="150">
        <f t="shared" si="2"/>
        <v>0</v>
      </c>
      <c r="Q20" s="150">
        <f t="shared" si="3"/>
        <v>0</v>
      </c>
      <c r="R20" s="151">
        <f t="shared" si="4"/>
        <v>0</v>
      </c>
      <c r="S20" s="160"/>
      <c r="T20" s="150"/>
      <c r="U20" s="150"/>
      <c r="V20" s="151"/>
    </row>
    <row r="21" spans="1:22" ht="17.25" customHeight="1">
      <c r="A21" s="108" t="s">
        <v>97</v>
      </c>
      <c r="B21" s="49">
        <v>10</v>
      </c>
      <c r="C21" s="49" t="s">
        <v>98</v>
      </c>
      <c r="D21" s="242"/>
      <c r="E21" s="242"/>
      <c r="F21" s="242"/>
      <c r="G21" s="243"/>
      <c r="H21" s="243"/>
      <c r="I21" s="243"/>
      <c r="J21" s="73">
        <f t="shared" si="6"/>
        <v>0</v>
      </c>
      <c r="K21" s="73">
        <f t="shared" si="6"/>
        <v>0</v>
      </c>
      <c r="L21" s="74">
        <f t="shared" si="6"/>
        <v>0</v>
      </c>
      <c r="O21" s="160">
        <f t="shared" si="1"/>
        <v>0</v>
      </c>
      <c r="P21" s="150">
        <f t="shared" si="2"/>
        <v>0</v>
      </c>
      <c r="Q21" s="150">
        <f t="shared" si="3"/>
        <v>0</v>
      </c>
      <c r="R21" s="151">
        <f t="shared" si="4"/>
        <v>0</v>
      </c>
      <c r="S21" s="160"/>
      <c r="T21" s="150"/>
      <c r="U21" s="150"/>
      <c r="V21" s="151"/>
    </row>
    <row r="22" spans="1:22" ht="17.25" customHeight="1">
      <c r="A22" s="108" t="s">
        <v>99</v>
      </c>
      <c r="B22" s="49">
        <v>11</v>
      </c>
      <c r="C22" s="49" t="s">
        <v>100</v>
      </c>
      <c r="D22" s="244"/>
      <c r="E22" s="244"/>
      <c r="F22" s="244"/>
      <c r="G22" s="243">
        <v>3</v>
      </c>
      <c r="H22" s="243">
        <v>5</v>
      </c>
      <c r="I22" s="243">
        <v>3</v>
      </c>
      <c r="J22" s="73">
        <f t="shared" ref="J22:L25" si="7">G22</f>
        <v>3</v>
      </c>
      <c r="K22" s="73">
        <f t="shared" si="7"/>
        <v>5</v>
      </c>
      <c r="L22" s="74">
        <f t="shared" si="7"/>
        <v>3</v>
      </c>
      <c r="O22" s="160">
        <f t="shared" si="1"/>
        <v>0.54034582132564846</v>
      </c>
      <c r="P22" s="150">
        <f t="shared" si="2"/>
        <v>0.6578947368421052</v>
      </c>
      <c r="Q22" s="150">
        <f t="shared" si="3"/>
        <v>0.95238095238095233</v>
      </c>
      <c r="R22" s="151">
        <f t="shared" si="4"/>
        <v>0.67476383265856943</v>
      </c>
      <c r="S22" s="160"/>
      <c r="T22" s="150"/>
      <c r="U22" s="150"/>
      <c r="V22" s="151"/>
    </row>
    <row r="23" spans="1:22" ht="17.25" customHeight="1">
      <c r="A23" s="108" t="s">
        <v>101</v>
      </c>
      <c r="B23" s="49">
        <v>12</v>
      </c>
      <c r="C23" s="49" t="s">
        <v>102</v>
      </c>
      <c r="D23" s="244"/>
      <c r="E23" s="244"/>
      <c r="F23" s="244"/>
      <c r="G23" s="243"/>
      <c r="H23" s="243">
        <v>3</v>
      </c>
      <c r="I23" s="243">
        <v>2</v>
      </c>
      <c r="J23" s="73">
        <f t="shared" si="7"/>
        <v>0</v>
      </c>
      <c r="K23" s="73">
        <f t="shared" si="7"/>
        <v>3</v>
      </c>
      <c r="L23" s="74">
        <f t="shared" si="7"/>
        <v>2</v>
      </c>
      <c r="O23" s="160">
        <f t="shared" si="1"/>
        <v>0</v>
      </c>
      <c r="P23" s="150">
        <f t="shared" si="2"/>
        <v>0.39473684210526316</v>
      </c>
      <c r="Q23" s="150">
        <f t="shared" si="3"/>
        <v>0.63492063492063489</v>
      </c>
      <c r="R23" s="151">
        <f t="shared" si="4"/>
        <v>0.3067108330266225</v>
      </c>
      <c r="S23" s="160"/>
      <c r="T23" s="150"/>
      <c r="U23" s="150"/>
      <c r="V23" s="151"/>
    </row>
    <row r="24" spans="1:22" ht="17.25" customHeight="1">
      <c r="A24" s="108" t="s">
        <v>103</v>
      </c>
      <c r="B24" s="49">
        <v>13</v>
      </c>
      <c r="C24" s="49" t="s">
        <v>104</v>
      </c>
      <c r="D24" s="244"/>
      <c r="E24" s="244"/>
      <c r="F24" s="244"/>
      <c r="G24" s="243"/>
      <c r="H24" s="243"/>
      <c r="I24" s="243"/>
      <c r="J24" s="73">
        <f t="shared" si="7"/>
        <v>0</v>
      </c>
      <c r="K24" s="73">
        <f t="shared" si="7"/>
        <v>0</v>
      </c>
      <c r="L24" s="74">
        <f t="shared" si="7"/>
        <v>0</v>
      </c>
      <c r="O24" s="160">
        <f t="shared" si="1"/>
        <v>0</v>
      </c>
      <c r="P24" s="150">
        <f t="shared" si="2"/>
        <v>0</v>
      </c>
      <c r="Q24" s="150">
        <f t="shared" si="3"/>
        <v>0</v>
      </c>
      <c r="R24" s="151">
        <f t="shared" si="4"/>
        <v>0</v>
      </c>
      <c r="S24" s="160"/>
      <c r="T24" s="150"/>
      <c r="U24" s="150"/>
      <c r="V24" s="151"/>
    </row>
    <row r="25" spans="1:22" ht="17.25" customHeight="1">
      <c r="A25" s="108" t="s">
        <v>105</v>
      </c>
      <c r="B25" s="49">
        <v>14</v>
      </c>
      <c r="C25" s="49" t="s">
        <v>106</v>
      </c>
      <c r="D25" s="244"/>
      <c r="E25" s="244"/>
      <c r="F25" s="244"/>
      <c r="G25" s="243"/>
      <c r="H25" s="243"/>
      <c r="I25" s="243"/>
      <c r="J25" s="73">
        <f t="shared" si="7"/>
        <v>0</v>
      </c>
      <c r="K25" s="73">
        <f t="shared" si="7"/>
        <v>0</v>
      </c>
      <c r="L25" s="74">
        <f t="shared" si="7"/>
        <v>0</v>
      </c>
      <c r="O25" s="160">
        <f t="shared" si="1"/>
        <v>0</v>
      </c>
      <c r="P25" s="150">
        <f t="shared" si="2"/>
        <v>0</v>
      </c>
      <c r="Q25" s="150">
        <f t="shared" si="3"/>
        <v>0</v>
      </c>
      <c r="R25" s="151">
        <f t="shared" si="4"/>
        <v>0</v>
      </c>
      <c r="S25" s="160"/>
      <c r="T25" s="150"/>
      <c r="U25" s="150"/>
      <c r="V25" s="151"/>
    </row>
    <row r="26" spans="1:22" ht="17.25" customHeight="1">
      <c r="A26" s="108" t="s">
        <v>107</v>
      </c>
      <c r="B26" s="49">
        <v>15</v>
      </c>
      <c r="C26" s="49" t="s">
        <v>108</v>
      </c>
      <c r="D26" s="242">
        <v>1</v>
      </c>
      <c r="E26" s="242">
        <v>2</v>
      </c>
      <c r="F26" s="242">
        <v>2</v>
      </c>
      <c r="G26" s="244"/>
      <c r="H26" s="244"/>
      <c r="I26" s="244"/>
      <c r="J26" s="73">
        <f>D26</f>
        <v>1</v>
      </c>
      <c r="K26" s="73">
        <f>E26</f>
        <v>2</v>
      </c>
      <c r="L26" s="74">
        <f>F26</f>
        <v>2</v>
      </c>
      <c r="O26" s="160">
        <f t="shared" si="1"/>
        <v>0.18011527377521613</v>
      </c>
      <c r="P26" s="150">
        <f t="shared" si="2"/>
        <v>0.26315789473684209</v>
      </c>
      <c r="Q26" s="150">
        <f t="shared" si="3"/>
        <v>0.63492063492063489</v>
      </c>
      <c r="R26" s="151">
        <f t="shared" si="4"/>
        <v>0.3067108330266225</v>
      </c>
      <c r="S26" s="160"/>
      <c r="T26" s="150"/>
      <c r="U26" s="150"/>
      <c r="V26" s="151"/>
    </row>
    <row r="27" spans="1:22" ht="17.25" customHeight="1" thickBot="1">
      <c r="A27" s="109" t="s">
        <v>109</v>
      </c>
      <c r="B27" s="91">
        <v>16</v>
      </c>
      <c r="C27" s="91" t="s">
        <v>110</v>
      </c>
      <c r="D27" s="245"/>
      <c r="E27" s="245"/>
      <c r="F27" s="245"/>
      <c r="G27" s="246"/>
      <c r="H27" s="246"/>
      <c r="I27" s="246"/>
      <c r="J27" s="76">
        <f>D27+G27</f>
        <v>0</v>
      </c>
      <c r="K27" s="76">
        <f>E27+H27</f>
        <v>0</v>
      </c>
      <c r="L27" s="77">
        <f>F27+I27</f>
        <v>0</v>
      </c>
      <c r="O27" s="160">
        <f t="shared" si="1"/>
        <v>0</v>
      </c>
      <c r="P27" s="150">
        <f t="shared" si="2"/>
        <v>0</v>
      </c>
      <c r="Q27" s="150">
        <f t="shared" si="3"/>
        <v>0</v>
      </c>
      <c r="R27" s="151">
        <f t="shared" si="4"/>
        <v>0</v>
      </c>
      <c r="S27" s="160"/>
      <c r="T27" s="150"/>
      <c r="U27" s="150"/>
      <c r="V27" s="151"/>
    </row>
    <row r="28" spans="1:22" ht="6.75" customHeight="1" thickBot="1">
      <c r="A28" s="110"/>
      <c r="B28" s="88"/>
      <c r="C28" s="88"/>
      <c r="D28" s="250"/>
      <c r="E28" s="250"/>
      <c r="F28" s="250"/>
      <c r="G28" s="250"/>
      <c r="H28" s="250"/>
      <c r="I28" s="250"/>
      <c r="J28" s="89"/>
      <c r="K28" s="89"/>
      <c r="L28" s="90"/>
      <c r="O28" s="177"/>
      <c r="P28" s="173"/>
      <c r="Q28" s="173"/>
      <c r="R28" s="178"/>
      <c r="S28" s="177"/>
      <c r="T28" s="173"/>
      <c r="U28" s="173"/>
      <c r="V28" s="178"/>
    </row>
    <row r="29" spans="1:22" ht="17.25" customHeight="1">
      <c r="A29" s="104" t="s">
        <v>111</v>
      </c>
      <c r="B29" s="87">
        <v>17</v>
      </c>
      <c r="C29" s="87" t="s">
        <v>112</v>
      </c>
      <c r="D29" s="240">
        <v>3</v>
      </c>
      <c r="E29" s="240">
        <v>5</v>
      </c>
      <c r="F29" s="240">
        <v>9</v>
      </c>
      <c r="G29" s="241">
        <v>14</v>
      </c>
      <c r="H29" s="241">
        <v>12</v>
      </c>
      <c r="I29" s="241">
        <v>12</v>
      </c>
      <c r="J29" s="27">
        <f t="shared" ref="J29:L30" si="8">D29+G29</f>
        <v>17</v>
      </c>
      <c r="K29" s="27">
        <f t="shared" si="8"/>
        <v>17</v>
      </c>
      <c r="L29" s="28">
        <f t="shared" si="8"/>
        <v>21</v>
      </c>
      <c r="O29" s="160">
        <f t="shared" si="1"/>
        <v>3.0619596541786742</v>
      </c>
      <c r="P29" s="150">
        <f t="shared" si="2"/>
        <v>2.2368421052631575</v>
      </c>
      <c r="Q29" s="150">
        <f t="shared" si="3"/>
        <v>6.666666666666667</v>
      </c>
      <c r="R29" s="151">
        <f t="shared" si="4"/>
        <v>3.3738191632928478</v>
      </c>
      <c r="S29" s="160">
        <v>1.54</v>
      </c>
      <c r="T29" s="150">
        <v>2.2400000000000002</v>
      </c>
      <c r="U29" s="150">
        <v>2.25</v>
      </c>
      <c r="V29" s="151">
        <v>1.98</v>
      </c>
    </row>
    <row r="30" spans="1:22" ht="17.25" customHeight="1">
      <c r="A30" s="105" t="s">
        <v>81</v>
      </c>
      <c r="B30" s="378">
        <v>18</v>
      </c>
      <c r="C30" s="378" t="s">
        <v>113</v>
      </c>
      <c r="D30" s="379">
        <v>3</v>
      </c>
      <c r="E30" s="379">
        <v>4</v>
      </c>
      <c r="F30" s="379">
        <v>6</v>
      </c>
      <c r="G30" s="382">
        <v>14</v>
      </c>
      <c r="H30" s="382">
        <v>9</v>
      </c>
      <c r="I30" s="382">
        <v>11</v>
      </c>
      <c r="J30" s="383">
        <f t="shared" si="8"/>
        <v>17</v>
      </c>
      <c r="K30" s="383">
        <f t="shared" si="8"/>
        <v>13</v>
      </c>
      <c r="L30" s="384">
        <f t="shared" si="8"/>
        <v>17</v>
      </c>
      <c r="O30" s="393">
        <f t="shared" si="1"/>
        <v>3.0619596541786742</v>
      </c>
      <c r="P30" s="369">
        <f t="shared" si="2"/>
        <v>1.7105263157894737</v>
      </c>
      <c r="Q30" s="369">
        <f t="shared" si="3"/>
        <v>5.3968253968253972</v>
      </c>
      <c r="R30" s="362">
        <f t="shared" si="4"/>
        <v>2.8830818304502515</v>
      </c>
      <c r="S30" s="393"/>
      <c r="T30" s="369"/>
      <c r="U30" s="369"/>
      <c r="V30" s="362"/>
    </row>
    <row r="31" spans="1:22" ht="17.25" customHeight="1" thickBot="1">
      <c r="A31" s="106" t="s">
        <v>114</v>
      </c>
      <c r="B31" s="380"/>
      <c r="C31" s="380"/>
      <c r="D31" s="381"/>
      <c r="E31" s="381"/>
      <c r="F31" s="381"/>
      <c r="G31" s="385"/>
      <c r="H31" s="385"/>
      <c r="I31" s="385"/>
      <c r="J31" s="390"/>
      <c r="K31" s="390"/>
      <c r="L31" s="391"/>
      <c r="O31" s="393"/>
      <c r="P31" s="369"/>
      <c r="Q31" s="369"/>
      <c r="R31" s="362"/>
      <c r="S31" s="393"/>
      <c r="T31" s="369"/>
      <c r="U31" s="369"/>
      <c r="V31" s="362"/>
    </row>
    <row r="32" spans="1:22" ht="6.75" customHeight="1" thickBot="1">
      <c r="A32" s="107"/>
      <c r="B32" s="88"/>
      <c r="C32" s="88"/>
      <c r="D32" s="250"/>
      <c r="E32" s="250"/>
      <c r="F32" s="250"/>
      <c r="G32" s="250"/>
      <c r="H32" s="250"/>
      <c r="I32" s="250"/>
      <c r="J32" s="89"/>
      <c r="K32" s="89"/>
      <c r="L32" s="90"/>
      <c r="O32" s="177"/>
      <c r="P32" s="173"/>
      <c r="Q32" s="173"/>
      <c r="R32" s="178"/>
      <c r="S32" s="177"/>
      <c r="T32" s="173"/>
      <c r="U32" s="173"/>
      <c r="V32" s="178"/>
    </row>
    <row r="33" spans="1:22" ht="17.25" customHeight="1">
      <c r="A33" s="104" t="s">
        <v>115</v>
      </c>
      <c r="B33" s="87">
        <v>19</v>
      </c>
      <c r="C33" s="87" t="s">
        <v>116</v>
      </c>
      <c r="D33" s="240">
        <v>4</v>
      </c>
      <c r="E33" s="240">
        <v>15</v>
      </c>
      <c r="F33" s="240">
        <v>15</v>
      </c>
      <c r="G33" s="241">
        <v>25</v>
      </c>
      <c r="H33" s="241">
        <v>15</v>
      </c>
      <c r="I33" s="241">
        <v>16</v>
      </c>
      <c r="J33" s="27">
        <f t="shared" ref="J33:L34" si="9">D33+G33</f>
        <v>29</v>
      </c>
      <c r="K33" s="27">
        <f t="shared" si="9"/>
        <v>30</v>
      </c>
      <c r="L33" s="28">
        <f t="shared" si="9"/>
        <v>31</v>
      </c>
      <c r="O33" s="160">
        <f t="shared" si="1"/>
        <v>5.2233429394812676</v>
      </c>
      <c r="P33" s="150">
        <f t="shared" si="2"/>
        <v>3.9473684210526319</v>
      </c>
      <c r="Q33" s="150">
        <f t="shared" si="3"/>
        <v>9.8412698412698418</v>
      </c>
      <c r="R33" s="151">
        <f t="shared" si="4"/>
        <v>5.5207949944792043</v>
      </c>
      <c r="S33" s="160">
        <v>11.2</v>
      </c>
      <c r="T33" s="150">
        <v>29.5</v>
      </c>
      <c r="U33" s="150">
        <v>47.67</v>
      </c>
      <c r="V33" s="151">
        <v>26.77</v>
      </c>
    </row>
    <row r="34" spans="1:22" ht="17.25" customHeight="1">
      <c r="A34" s="105" t="s">
        <v>81</v>
      </c>
      <c r="B34" s="378">
        <v>20</v>
      </c>
      <c r="C34" s="378" t="s">
        <v>117</v>
      </c>
      <c r="D34" s="379">
        <v>2</v>
      </c>
      <c r="E34" s="379">
        <v>6</v>
      </c>
      <c r="F34" s="379">
        <v>7</v>
      </c>
      <c r="G34" s="382">
        <v>15</v>
      </c>
      <c r="H34" s="382">
        <v>8</v>
      </c>
      <c r="I34" s="382">
        <v>6</v>
      </c>
      <c r="J34" s="383">
        <f t="shared" si="9"/>
        <v>17</v>
      </c>
      <c r="K34" s="383">
        <f t="shared" si="9"/>
        <v>14</v>
      </c>
      <c r="L34" s="384">
        <f t="shared" si="9"/>
        <v>13</v>
      </c>
      <c r="O34" s="393">
        <f t="shared" si="1"/>
        <v>3.0619596541786742</v>
      </c>
      <c r="P34" s="369">
        <f t="shared" si="2"/>
        <v>1.8421052631578947</v>
      </c>
      <c r="Q34" s="369">
        <f t="shared" si="3"/>
        <v>4.1269841269841274</v>
      </c>
      <c r="R34" s="362">
        <f t="shared" si="4"/>
        <v>2.6990553306342777</v>
      </c>
      <c r="S34" s="393"/>
      <c r="T34" s="369"/>
      <c r="U34" s="369"/>
      <c r="V34" s="362"/>
    </row>
    <row r="35" spans="1:22" ht="17.25" customHeight="1">
      <c r="A35" s="105" t="s">
        <v>118</v>
      </c>
      <c r="B35" s="378"/>
      <c r="C35" s="378"/>
      <c r="D35" s="379"/>
      <c r="E35" s="379"/>
      <c r="F35" s="379"/>
      <c r="G35" s="382"/>
      <c r="H35" s="382"/>
      <c r="I35" s="382"/>
      <c r="J35" s="383"/>
      <c r="K35" s="383"/>
      <c r="L35" s="384"/>
      <c r="O35" s="393"/>
      <c r="P35" s="369"/>
      <c r="Q35" s="369"/>
      <c r="R35" s="362"/>
      <c r="S35" s="393"/>
      <c r="T35" s="369"/>
      <c r="U35" s="369"/>
      <c r="V35" s="362"/>
    </row>
    <row r="36" spans="1:22" ht="17.25" customHeight="1" thickBot="1">
      <c r="A36" s="106" t="s">
        <v>119</v>
      </c>
      <c r="B36" s="91">
        <v>21</v>
      </c>
      <c r="C36" s="91" t="s">
        <v>120</v>
      </c>
      <c r="D36" s="245">
        <v>2</v>
      </c>
      <c r="E36" s="245">
        <v>9</v>
      </c>
      <c r="F36" s="245">
        <v>8</v>
      </c>
      <c r="G36" s="246">
        <v>10</v>
      </c>
      <c r="H36" s="246">
        <v>7</v>
      </c>
      <c r="I36" s="246">
        <v>10</v>
      </c>
      <c r="J36" s="76">
        <f>D36+G36</f>
        <v>12</v>
      </c>
      <c r="K36" s="76">
        <f>E36+H36</f>
        <v>16</v>
      </c>
      <c r="L36" s="77">
        <f>F36+I36</f>
        <v>18</v>
      </c>
      <c r="O36" s="160">
        <f t="shared" si="1"/>
        <v>2.1613832853025938</v>
      </c>
      <c r="P36" s="150">
        <f t="shared" si="2"/>
        <v>2.1052631578947367</v>
      </c>
      <c r="Q36" s="150">
        <f t="shared" si="3"/>
        <v>5.7142857142857144</v>
      </c>
      <c r="R36" s="151">
        <f t="shared" si="4"/>
        <v>2.821739663844927</v>
      </c>
      <c r="S36" s="160"/>
      <c r="T36" s="150"/>
      <c r="U36" s="150"/>
      <c r="V36" s="151"/>
    </row>
    <row r="37" spans="1:22" ht="5.25" customHeight="1" thickBot="1">
      <c r="A37" s="107"/>
      <c r="B37" s="88"/>
      <c r="C37" s="88"/>
      <c r="D37" s="250"/>
      <c r="E37" s="250"/>
      <c r="F37" s="250"/>
      <c r="G37" s="250"/>
      <c r="H37" s="250"/>
      <c r="I37" s="250"/>
      <c r="J37" s="89"/>
      <c r="K37" s="89"/>
      <c r="L37" s="90"/>
      <c r="O37" s="177"/>
      <c r="P37" s="173"/>
      <c r="Q37" s="173"/>
      <c r="R37" s="178"/>
      <c r="S37" s="177"/>
      <c r="T37" s="173"/>
      <c r="U37" s="173"/>
      <c r="V37" s="178"/>
    </row>
    <row r="38" spans="1:22" ht="17.25" customHeight="1">
      <c r="A38" s="104" t="s">
        <v>121</v>
      </c>
      <c r="B38" s="87">
        <v>22</v>
      </c>
      <c r="C38" s="87" t="s">
        <v>122</v>
      </c>
      <c r="D38" s="240">
        <v>12</v>
      </c>
      <c r="E38" s="240">
        <v>22</v>
      </c>
      <c r="F38" s="240">
        <v>18</v>
      </c>
      <c r="G38" s="241">
        <v>18</v>
      </c>
      <c r="H38" s="241">
        <v>24</v>
      </c>
      <c r="I38" s="241">
        <v>23</v>
      </c>
      <c r="J38" s="27">
        <f t="shared" ref="J38:L39" si="10">D38+G38</f>
        <v>30</v>
      </c>
      <c r="K38" s="27">
        <f t="shared" si="10"/>
        <v>46</v>
      </c>
      <c r="L38" s="28">
        <f t="shared" si="10"/>
        <v>41</v>
      </c>
      <c r="O38" s="160">
        <f t="shared" si="1"/>
        <v>5.4034582132564841</v>
      </c>
      <c r="P38" s="150">
        <f t="shared" si="2"/>
        <v>6.0526315789473681</v>
      </c>
      <c r="Q38" s="150">
        <f t="shared" si="3"/>
        <v>13.015873015873016</v>
      </c>
      <c r="R38" s="151">
        <f t="shared" si="4"/>
        <v>7.1770334928229671</v>
      </c>
      <c r="S38" s="160">
        <v>4.8499999999999996</v>
      </c>
      <c r="T38" s="150">
        <v>7.06</v>
      </c>
      <c r="U38" s="150">
        <v>15.2</v>
      </c>
      <c r="V38" s="151">
        <v>8.08</v>
      </c>
    </row>
    <row r="39" spans="1:22" ht="17.25" customHeight="1">
      <c r="A39" s="105" t="s">
        <v>81</v>
      </c>
      <c r="B39" s="378">
        <v>23</v>
      </c>
      <c r="C39" s="378" t="s">
        <v>123</v>
      </c>
      <c r="D39" s="379"/>
      <c r="E39" s="379"/>
      <c r="F39" s="379"/>
      <c r="G39" s="382"/>
      <c r="H39" s="382"/>
      <c r="I39" s="382"/>
      <c r="J39" s="383">
        <f t="shared" si="10"/>
        <v>0</v>
      </c>
      <c r="K39" s="383">
        <f t="shared" si="10"/>
        <v>0</v>
      </c>
      <c r="L39" s="384">
        <f t="shared" si="10"/>
        <v>0</v>
      </c>
      <c r="O39" s="393">
        <f t="shared" si="1"/>
        <v>0</v>
      </c>
      <c r="P39" s="369">
        <f t="shared" si="2"/>
        <v>0</v>
      </c>
      <c r="Q39" s="369">
        <f t="shared" si="3"/>
        <v>0</v>
      </c>
      <c r="R39" s="362">
        <f t="shared" si="4"/>
        <v>0</v>
      </c>
      <c r="S39" s="393"/>
      <c r="T39" s="369"/>
      <c r="U39" s="369"/>
      <c r="V39" s="362"/>
    </row>
    <row r="40" spans="1:22" ht="17.25" customHeight="1" thickBot="1">
      <c r="A40" s="106" t="s">
        <v>124</v>
      </c>
      <c r="B40" s="380"/>
      <c r="C40" s="380"/>
      <c r="D40" s="381"/>
      <c r="E40" s="381"/>
      <c r="F40" s="381"/>
      <c r="G40" s="385"/>
      <c r="H40" s="385"/>
      <c r="I40" s="385"/>
      <c r="J40" s="390"/>
      <c r="K40" s="390"/>
      <c r="L40" s="391"/>
      <c r="O40" s="393"/>
      <c r="P40" s="369"/>
      <c r="Q40" s="369"/>
      <c r="R40" s="362"/>
      <c r="S40" s="393"/>
      <c r="T40" s="369"/>
      <c r="U40" s="369"/>
      <c r="V40" s="362"/>
    </row>
    <row r="41" spans="1:22" ht="6.75" customHeight="1" thickBot="1">
      <c r="A41" s="107"/>
      <c r="B41" s="88"/>
      <c r="C41" s="88"/>
      <c r="D41" s="250"/>
      <c r="E41" s="250"/>
      <c r="F41" s="250"/>
      <c r="G41" s="250"/>
      <c r="H41" s="250"/>
      <c r="I41" s="250"/>
      <c r="J41" s="89"/>
      <c r="K41" s="89"/>
      <c r="L41" s="90"/>
      <c r="O41" s="177"/>
      <c r="P41" s="173"/>
      <c r="Q41" s="173"/>
      <c r="R41" s="178"/>
      <c r="S41" s="177"/>
      <c r="T41" s="173"/>
      <c r="U41" s="173"/>
      <c r="V41" s="178"/>
    </row>
    <row r="42" spans="1:22" ht="17.25" customHeight="1">
      <c r="A42" s="104" t="s">
        <v>125</v>
      </c>
      <c r="B42" s="87">
        <v>24</v>
      </c>
      <c r="C42" s="87" t="s">
        <v>126</v>
      </c>
      <c r="D42" s="240">
        <v>9</v>
      </c>
      <c r="E42" s="240">
        <v>18</v>
      </c>
      <c r="F42" s="240">
        <v>28</v>
      </c>
      <c r="G42" s="241">
        <v>15</v>
      </c>
      <c r="H42" s="241">
        <v>22</v>
      </c>
      <c r="I42" s="241">
        <v>26</v>
      </c>
      <c r="J42" s="27">
        <f t="shared" ref="J42:L43" si="11">D42+G42</f>
        <v>24</v>
      </c>
      <c r="K42" s="27">
        <f t="shared" si="11"/>
        <v>40</v>
      </c>
      <c r="L42" s="28">
        <f t="shared" si="11"/>
        <v>54</v>
      </c>
      <c r="O42" s="160">
        <f t="shared" ref="O42:O84" si="12">J42/$O$6*1000</f>
        <v>4.3227665706051877</v>
      </c>
      <c r="P42" s="150">
        <f t="shared" ref="P42:P84" si="13">K42/$P$6*1000</f>
        <v>5.2631578947368416</v>
      </c>
      <c r="Q42" s="150">
        <f t="shared" ref="Q42:Q84" si="14">L42/$Q$6*1000</f>
        <v>17.142857142857142</v>
      </c>
      <c r="R42" s="151">
        <f t="shared" ref="R42:R84" si="15">SUM(J42:L42)/$R$6*1000</f>
        <v>7.2383756594282902</v>
      </c>
      <c r="S42" s="160">
        <v>1.2</v>
      </c>
      <c r="T42" s="150">
        <v>3.56</v>
      </c>
      <c r="U42" s="150">
        <v>12.77</v>
      </c>
      <c r="V42" s="151">
        <v>4.7699999999999996</v>
      </c>
    </row>
    <row r="43" spans="1:22" ht="17.25" customHeight="1">
      <c r="A43" s="105" t="s">
        <v>81</v>
      </c>
      <c r="B43" s="378">
        <v>25</v>
      </c>
      <c r="C43" s="378" t="s">
        <v>127</v>
      </c>
      <c r="D43" s="379"/>
      <c r="E43" s="379"/>
      <c r="F43" s="379"/>
      <c r="G43" s="382"/>
      <c r="H43" s="382"/>
      <c r="I43" s="382"/>
      <c r="J43" s="383">
        <f t="shared" si="11"/>
        <v>0</v>
      </c>
      <c r="K43" s="383">
        <f t="shared" si="11"/>
        <v>0</v>
      </c>
      <c r="L43" s="384">
        <f t="shared" si="11"/>
        <v>0</v>
      </c>
      <c r="O43" s="393">
        <f t="shared" si="12"/>
        <v>0</v>
      </c>
      <c r="P43" s="369">
        <f t="shared" si="13"/>
        <v>0</v>
      </c>
      <c r="Q43" s="369">
        <f t="shared" si="14"/>
        <v>0</v>
      </c>
      <c r="R43" s="362">
        <f t="shared" si="15"/>
        <v>0</v>
      </c>
      <c r="S43" s="393"/>
      <c r="T43" s="369"/>
      <c r="U43" s="369"/>
      <c r="V43" s="362"/>
    </row>
    <row r="44" spans="1:22" ht="17.25" customHeight="1">
      <c r="A44" s="105" t="s">
        <v>128</v>
      </c>
      <c r="B44" s="378"/>
      <c r="C44" s="378"/>
      <c r="D44" s="379"/>
      <c r="E44" s="379"/>
      <c r="F44" s="379"/>
      <c r="G44" s="382"/>
      <c r="H44" s="382"/>
      <c r="I44" s="382"/>
      <c r="J44" s="383"/>
      <c r="K44" s="383"/>
      <c r="L44" s="384"/>
      <c r="O44" s="393"/>
      <c r="P44" s="369"/>
      <c r="Q44" s="369"/>
      <c r="R44" s="362"/>
      <c r="S44" s="393"/>
      <c r="T44" s="369"/>
      <c r="U44" s="369"/>
      <c r="V44" s="362"/>
    </row>
    <row r="45" spans="1:22" ht="17.25" customHeight="1">
      <c r="A45" s="105" t="s">
        <v>129</v>
      </c>
      <c r="B45" s="49">
        <v>26</v>
      </c>
      <c r="C45" s="49" t="s">
        <v>130</v>
      </c>
      <c r="D45" s="242"/>
      <c r="E45" s="242">
        <v>9</v>
      </c>
      <c r="F45" s="242">
        <v>12</v>
      </c>
      <c r="G45" s="243"/>
      <c r="H45" s="243">
        <v>8</v>
      </c>
      <c r="I45" s="243">
        <v>14</v>
      </c>
      <c r="J45" s="73">
        <f t="shared" ref="J45:L46" si="16">D45+G45</f>
        <v>0</v>
      </c>
      <c r="K45" s="73">
        <f t="shared" si="16"/>
        <v>17</v>
      </c>
      <c r="L45" s="74">
        <f t="shared" si="16"/>
        <v>26</v>
      </c>
      <c r="O45" s="160">
        <f t="shared" si="12"/>
        <v>0</v>
      </c>
      <c r="P45" s="150">
        <f t="shared" si="13"/>
        <v>2.2368421052631575</v>
      </c>
      <c r="Q45" s="150">
        <f t="shared" si="14"/>
        <v>8.2539682539682548</v>
      </c>
      <c r="R45" s="151">
        <f t="shared" si="15"/>
        <v>2.6377131640289533</v>
      </c>
      <c r="S45" s="160"/>
      <c r="T45" s="150"/>
      <c r="U45" s="150"/>
      <c r="V45" s="151"/>
    </row>
    <row r="46" spans="1:22" ht="17.25" customHeight="1" thickBot="1">
      <c r="A46" s="106" t="s">
        <v>131</v>
      </c>
      <c r="B46" s="91">
        <v>27</v>
      </c>
      <c r="C46" s="91" t="s">
        <v>132</v>
      </c>
      <c r="D46" s="245">
        <v>7</v>
      </c>
      <c r="E46" s="245">
        <v>8</v>
      </c>
      <c r="F46" s="245">
        <v>12</v>
      </c>
      <c r="G46" s="246">
        <v>12</v>
      </c>
      <c r="H46" s="246">
        <v>12</v>
      </c>
      <c r="I46" s="246">
        <v>8</v>
      </c>
      <c r="J46" s="76">
        <f t="shared" si="16"/>
        <v>19</v>
      </c>
      <c r="K46" s="76">
        <f t="shared" si="16"/>
        <v>20</v>
      </c>
      <c r="L46" s="77">
        <f t="shared" si="16"/>
        <v>20</v>
      </c>
      <c r="O46" s="160">
        <f t="shared" si="12"/>
        <v>3.4221902017291068</v>
      </c>
      <c r="P46" s="150">
        <f t="shared" si="13"/>
        <v>2.6315789473684208</v>
      </c>
      <c r="Q46" s="150">
        <f t="shared" si="14"/>
        <v>6.3492063492063489</v>
      </c>
      <c r="R46" s="151">
        <f t="shared" si="15"/>
        <v>3.6191878297141451</v>
      </c>
      <c r="S46" s="160"/>
      <c r="T46" s="150"/>
      <c r="U46" s="150"/>
      <c r="V46" s="151"/>
    </row>
    <row r="47" spans="1:22" ht="5.25" customHeight="1" thickBot="1">
      <c r="A47" s="107"/>
      <c r="B47" s="88"/>
      <c r="C47" s="88"/>
      <c r="D47" s="250"/>
      <c r="E47" s="250"/>
      <c r="F47" s="250"/>
      <c r="G47" s="250"/>
      <c r="H47" s="250"/>
      <c r="I47" s="250"/>
      <c r="J47" s="89"/>
      <c r="K47" s="89"/>
      <c r="L47" s="90"/>
      <c r="O47" s="177"/>
      <c r="P47" s="173"/>
      <c r="Q47" s="173"/>
      <c r="R47" s="178"/>
      <c r="S47" s="177"/>
      <c r="T47" s="173"/>
      <c r="U47" s="173"/>
      <c r="V47" s="178"/>
    </row>
    <row r="48" spans="1:22" ht="17.25" customHeight="1">
      <c r="A48" s="111" t="s">
        <v>133</v>
      </c>
      <c r="B48" s="87">
        <v>28</v>
      </c>
      <c r="C48" s="87" t="s">
        <v>134</v>
      </c>
      <c r="D48" s="240">
        <v>22</v>
      </c>
      <c r="E48" s="240">
        <v>38</v>
      </c>
      <c r="F48" s="240">
        <v>37</v>
      </c>
      <c r="G48" s="241">
        <v>33</v>
      </c>
      <c r="H48" s="241">
        <v>72</v>
      </c>
      <c r="I48" s="241">
        <v>68</v>
      </c>
      <c r="J48" s="27">
        <f t="shared" ref="J48:L49" si="17">D48+G48</f>
        <v>55</v>
      </c>
      <c r="K48" s="27">
        <f t="shared" si="17"/>
        <v>110</v>
      </c>
      <c r="L48" s="28">
        <f t="shared" si="17"/>
        <v>105</v>
      </c>
      <c r="O48" s="160">
        <f t="shared" si="12"/>
        <v>9.9063400576368874</v>
      </c>
      <c r="P48" s="150">
        <f t="shared" si="13"/>
        <v>14.473684210526315</v>
      </c>
      <c r="Q48" s="150">
        <f t="shared" si="14"/>
        <v>33.333333333333336</v>
      </c>
      <c r="R48" s="151">
        <f t="shared" si="15"/>
        <v>16.562384983437614</v>
      </c>
      <c r="S48" s="160">
        <v>12.32</v>
      </c>
      <c r="T48" s="150">
        <v>47.97</v>
      </c>
      <c r="U48" s="150">
        <v>102.22</v>
      </c>
      <c r="V48" s="151">
        <v>46.9</v>
      </c>
    </row>
    <row r="49" spans="1:22" ht="17.25" customHeight="1">
      <c r="A49" s="105" t="s">
        <v>81</v>
      </c>
      <c r="B49" s="378">
        <v>29</v>
      </c>
      <c r="C49" s="378" t="s">
        <v>135</v>
      </c>
      <c r="D49" s="379">
        <v>8</v>
      </c>
      <c r="E49" s="379">
        <v>13</v>
      </c>
      <c r="F49" s="379">
        <v>8</v>
      </c>
      <c r="G49" s="382">
        <v>11</v>
      </c>
      <c r="H49" s="382">
        <v>20</v>
      </c>
      <c r="I49" s="382">
        <v>19</v>
      </c>
      <c r="J49" s="383">
        <f t="shared" si="17"/>
        <v>19</v>
      </c>
      <c r="K49" s="383">
        <f t="shared" si="17"/>
        <v>33</v>
      </c>
      <c r="L49" s="384">
        <f t="shared" si="17"/>
        <v>27</v>
      </c>
      <c r="O49" s="393">
        <f t="shared" si="12"/>
        <v>3.4221902017291068</v>
      </c>
      <c r="P49" s="369">
        <f t="shared" si="13"/>
        <v>4.3421052631578947</v>
      </c>
      <c r="Q49" s="369">
        <f t="shared" si="14"/>
        <v>8.5714285714285712</v>
      </c>
      <c r="R49" s="362">
        <f t="shared" si="15"/>
        <v>4.846031161820636</v>
      </c>
      <c r="S49" s="393">
        <v>10.18</v>
      </c>
      <c r="T49" s="369">
        <v>33.729999999999997</v>
      </c>
      <c r="U49" s="369">
        <v>63.22</v>
      </c>
      <c r="V49" s="362">
        <v>31.58</v>
      </c>
    </row>
    <row r="50" spans="1:22" ht="17.25" customHeight="1">
      <c r="A50" s="105" t="s">
        <v>136</v>
      </c>
      <c r="B50" s="378"/>
      <c r="C50" s="378"/>
      <c r="D50" s="379"/>
      <c r="E50" s="379"/>
      <c r="F50" s="379"/>
      <c r="G50" s="382"/>
      <c r="H50" s="382"/>
      <c r="I50" s="382"/>
      <c r="J50" s="383"/>
      <c r="K50" s="383"/>
      <c r="L50" s="384"/>
      <c r="O50" s="393"/>
      <c r="P50" s="369"/>
      <c r="Q50" s="369"/>
      <c r="R50" s="362"/>
      <c r="S50" s="393"/>
      <c r="T50" s="369"/>
      <c r="U50" s="369"/>
      <c r="V50" s="362"/>
    </row>
    <row r="51" spans="1:22" ht="17.25" customHeight="1">
      <c r="A51" s="105" t="s">
        <v>137</v>
      </c>
      <c r="B51" s="378"/>
      <c r="C51" s="378"/>
      <c r="D51" s="379"/>
      <c r="E51" s="379"/>
      <c r="F51" s="379"/>
      <c r="G51" s="382"/>
      <c r="H51" s="382"/>
      <c r="I51" s="382"/>
      <c r="J51" s="383"/>
      <c r="K51" s="383"/>
      <c r="L51" s="384"/>
      <c r="O51" s="393"/>
      <c r="P51" s="369"/>
      <c r="Q51" s="369"/>
      <c r="R51" s="362"/>
      <c r="S51" s="393"/>
      <c r="T51" s="369"/>
      <c r="U51" s="369"/>
      <c r="V51" s="362"/>
    </row>
    <row r="52" spans="1:22" ht="17.25" customHeight="1">
      <c r="A52" s="105" t="s">
        <v>138</v>
      </c>
      <c r="B52" s="49">
        <v>30</v>
      </c>
      <c r="C52" s="49" t="s">
        <v>139</v>
      </c>
      <c r="D52" s="242">
        <v>12</v>
      </c>
      <c r="E52" s="242">
        <v>15</v>
      </c>
      <c r="F52" s="242">
        <v>17</v>
      </c>
      <c r="G52" s="243">
        <v>14</v>
      </c>
      <c r="H52" s="243">
        <v>31</v>
      </c>
      <c r="I52" s="243">
        <v>21</v>
      </c>
      <c r="J52" s="73">
        <f t="shared" ref="J52:L53" si="18">D52+G52</f>
        <v>26</v>
      </c>
      <c r="K52" s="73">
        <f t="shared" si="18"/>
        <v>46</v>
      </c>
      <c r="L52" s="74">
        <f t="shared" si="18"/>
        <v>38</v>
      </c>
      <c r="O52" s="160">
        <f t="shared" si="12"/>
        <v>4.6829971181556189</v>
      </c>
      <c r="P52" s="150">
        <f t="shared" si="13"/>
        <v>6.0526315789473681</v>
      </c>
      <c r="Q52" s="150">
        <f t="shared" si="14"/>
        <v>12.063492063492065</v>
      </c>
      <c r="R52" s="151">
        <f t="shared" si="15"/>
        <v>6.7476383265856956</v>
      </c>
      <c r="S52" s="160">
        <v>0.79</v>
      </c>
      <c r="T52" s="150">
        <v>7.09</v>
      </c>
      <c r="U52" s="150">
        <v>19.28</v>
      </c>
      <c r="V52" s="151">
        <v>7.5</v>
      </c>
    </row>
    <row r="53" spans="1:22" ht="17.25" customHeight="1">
      <c r="A53" s="108" t="s">
        <v>81</v>
      </c>
      <c r="B53" s="378">
        <v>31</v>
      </c>
      <c r="C53" s="378" t="s">
        <v>140</v>
      </c>
      <c r="D53" s="379">
        <v>0</v>
      </c>
      <c r="E53" s="379">
        <v>1</v>
      </c>
      <c r="F53" s="379">
        <v>0</v>
      </c>
      <c r="G53" s="382">
        <v>0</v>
      </c>
      <c r="H53" s="382">
        <v>1</v>
      </c>
      <c r="I53" s="382">
        <v>1</v>
      </c>
      <c r="J53" s="383">
        <f t="shared" si="18"/>
        <v>0</v>
      </c>
      <c r="K53" s="383">
        <f t="shared" si="18"/>
        <v>2</v>
      </c>
      <c r="L53" s="384">
        <f t="shared" si="18"/>
        <v>1</v>
      </c>
      <c r="O53" s="393">
        <f t="shared" si="12"/>
        <v>0</v>
      </c>
      <c r="P53" s="369">
        <f t="shared" si="13"/>
        <v>0.26315789473684209</v>
      </c>
      <c r="Q53" s="369">
        <f t="shared" si="14"/>
        <v>0.31746031746031744</v>
      </c>
      <c r="R53" s="362">
        <f t="shared" si="15"/>
        <v>0.18402649981597349</v>
      </c>
      <c r="S53" s="393"/>
      <c r="T53" s="369"/>
      <c r="U53" s="369"/>
      <c r="V53" s="362"/>
    </row>
    <row r="54" spans="1:22" ht="17.25" customHeight="1">
      <c r="A54" s="108" t="s">
        <v>141</v>
      </c>
      <c r="B54" s="378"/>
      <c r="C54" s="378"/>
      <c r="D54" s="379"/>
      <c r="E54" s="379"/>
      <c r="F54" s="379"/>
      <c r="G54" s="382"/>
      <c r="H54" s="382"/>
      <c r="I54" s="382"/>
      <c r="J54" s="383"/>
      <c r="K54" s="383"/>
      <c r="L54" s="384"/>
      <c r="O54" s="393"/>
      <c r="P54" s="369"/>
      <c r="Q54" s="369"/>
      <c r="R54" s="362"/>
      <c r="S54" s="393"/>
      <c r="T54" s="369"/>
      <c r="U54" s="369"/>
      <c r="V54" s="362"/>
    </row>
    <row r="55" spans="1:22" ht="17.25" customHeight="1">
      <c r="A55" s="112" t="s">
        <v>142</v>
      </c>
      <c r="B55" s="49">
        <v>32</v>
      </c>
      <c r="C55" s="49" t="s">
        <v>143</v>
      </c>
      <c r="D55" s="242">
        <v>0</v>
      </c>
      <c r="E55" s="242">
        <v>0</v>
      </c>
      <c r="F55" s="242">
        <v>1</v>
      </c>
      <c r="G55" s="243">
        <v>0</v>
      </c>
      <c r="H55" s="243">
        <v>0</v>
      </c>
      <c r="I55" s="243">
        <v>1</v>
      </c>
      <c r="J55" s="73">
        <f t="shared" ref="J55:L59" si="19">D55+G55</f>
        <v>0</v>
      </c>
      <c r="K55" s="73">
        <f t="shared" si="19"/>
        <v>0</v>
      </c>
      <c r="L55" s="74">
        <f t="shared" si="19"/>
        <v>2</v>
      </c>
      <c r="O55" s="160">
        <f t="shared" si="12"/>
        <v>0</v>
      </c>
      <c r="P55" s="150">
        <f t="shared" si="13"/>
        <v>0</v>
      </c>
      <c r="Q55" s="150">
        <f t="shared" si="14"/>
        <v>0.63492063492063489</v>
      </c>
      <c r="R55" s="151">
        <f t="shared" si="15"/>
        <v>0.122684333210649</v>
      </c>
      <c r="S55" s="160"/>
      <c r="T55" s="150"/>
      <c r="U55" s="150"/>
      <c r="V55" s="151"/>
    </row>
    <row r="56" spans="1:22" ht="17.25" customHeight="1">
      <c r="A56" s="108" t="s">
        <v>144</v>
      </c>
      <c r="B56" s="49">
        <v>33</v>
      </c>
      <c r="C56" s="49" t="s">
        <v>145</v>
      </c>
      <c r="D56" s="242">
        <v>0</v>
      </c>
      <c r="E56" s="242">
        <v>6</v>
      </c>
      <c r="F56" s="242">
        <v>2</v>
      </c>
      <c r="G56" s="243">
        <v>2</v>
      </c>
      <c r="H56" s="243">
        <v>12</v>
      </c>
      <c r="I56" s="243">
        <v>6</v>
      </c>
      <c r="J56" s="73">
        <f t="shared" si="19"/>
        <v>2</v>
      </c>
      <c r="K56" s="73">
        <f t="shared" si="19"/>
        <v>18</v>
      </c>
      <c r="L56" s="74">
        <f t="shared" si="19"/>
        <v>8</v>
      </c>
      <c r="O56" s="160">
        <f t="shared" si="12"/>
        <v>0.36023054755043227</v>
      </c>
      <c r="P56" s="150">
        <f t="shared" si="13"/>
        <v>2.3684210526315792</v>
      </c>
      <c r="Q56" s="150">
        <f t="shared" si="14"/>
        <v>2.5396825396825395</v>
      </c>
      <c r="R56" s="151">
        <f t="shared" si="15"/>
        <v>1.7175806649490861</v>
      </c>
      <c r="S56" s="160"/>
      <c r="T56" s="150"/>
      <c r="U56" s="150"/>
      <c r="V56" s="151"/>
    </row>
    <row r="57" spans="1:22" ht="17.25" customHeight="1">
      <c r="A57" s="105" t="s">
        <v>146</v>
      </c>
      <c r="B57" s="49">
        <v>34</v>
      </c>
      <c r="C57" s="49" t="s">
        <v>147</v>
      </c>
      <c r="D57" s="242">
        <v>0</v>
      </c>
      <c r="E57" s="242">
        <v>0</v>
      </c>
      <c r="F57" s="242">
        <v>0</v>
      </c>
      <c r="G57" s="243">
        <v>0</v>
      </c>
      <c r="H57" s="243">
        <v>1</v>
      </c>
      <c r="I57" s="243">
        <v>0</v>
      </c>
      <c r="J57" s="73">
        <f t="shared" si="19"/>
        <v>0</v>
      </c>
      <c r="K57" s="73">
        <f t="shared" si="19"/>
        <v>1</v>
      </c>
      <c r="L57" s="74">
        <f t="shared" si="19"/>
        <v>0</v>
      </c>
      <c r="O57" s="160">
        <f t="shared" si="12"/>
        <v>0</v>
      </c>
      <c r="P57" s="150">
        <f t="shared" si="13"/>
        <v>0.13157894736842105</v>
      </c>
      <c r="Q57" s="150">
        <f t="shared" si="14"/>
        <v>0</v>
      </c>
      <c r="R57" s="151">
        <f t="shared" si="15"/>
        <v>6.1342166605324502E-2</v>
      </c>
      <c r="S57" s="160">
        <v>0.16</v>
      </c>
      <c r="T57" s="150">
        <v>0.81</v>
      </c>
      <c r="U57" s="150">
        <v>1.71</v>
      </c>
      <c r="V57" s="151">
        <v>0.77</v>
      </c>
    </row>
    <row r="58" spans="1:22" ht="17.25" customHeight="1">
      <c r="A58" s="105" t="s">
        <v>148</v>
      </c>
      <c r="B58" s="49">
        <v>35</v>
      </c>
      <c r="C58" s="49" t="s">
        <v>149</v>
      </c>
      <c r="D58" s="242">
        <v>0</v>
      </c>
      <c r="E58" s="242">
        <v>2</v>
      </c>
      <c r="F58" s="242">
        <v>6</v>
      </c>
      <c r="G58" s="243">
        <v>0</v>
      </c>
      <c r="H58" s="243">
        <v>9</v>
      </c>
      <c r="I58" s="243">
        <v>12</v>
      </c>
      <c r="J58" s="73">
        <f t="shared" si="19"/>
        <v>0</v>
      </c>
      <c r="K58" s="73">
        <f t="shared" si="19"/>
        <v>11</v>
      </c>
      <c r="L58" s="74">
        <f t="shared" si="19"/>
        <v>18</v>
      </c>
      <c r="O58" s="160">
        <f t="shared" si="12"/>
        <v>0</v>
      </c>
      <c r="P58" s="150">
        <f t="shared" si="13"/>
        <v>1.4473684210526316</v>
      </c>
      <c r="Q58" s="150">
        <f t="shared" si="14"/>
        <v>5.7142857142857144</v>
      </c>
      <c r="R58" s="151">
        <f t="shared" si="15"/>
        <v>1.7789228315544106</v>
      </c>
      <c r="S58" s="160">
        <v>0.24</v>
      </c>
      <c r="T58" s="150">
        <v>3.52</v>
      </c>
      <c r="U58" s="150">
        <v>11.56</v>
      </c>
      <c r="V58" s="151">
        <v>4.12</v>
      </c>
    </row>
    <row r="59" spans="1:22" ht="17.25" customHeight="1">
      <c r="A59" s="113" t="s">
        <v>81</v>
      </c>
      <c r="B59" s="378">
        <v>36</v>
      </c>
      <c r="C59" s="378" t="s">
        <v>150</v>
      </c>
      <c r="D59" s="379">
        <v>0</v>
      </c>
      <c r="E59" s="379">
        <v>0</v>
      </c>
      <c r="F59" s="379">
        <v>0</v>
      </c>
      <c r="G59" s="382">
        <v>0</v>
      </c>
      <c r="H59" s="382">
        <v>0</v>
      </c>
      <c r="I59" s="382">
        <v>0</v>
      </c>
      <c r="J59" s="383">
        <f t="shared" si="19"/>
        <v>0</v>
      </c>
      <c r="K59" s="383">
        <f t="shared" si="19"/>
        <v>0</v>
      </c>
      <c r="L59" s="384">
        <f t="shared" si="19"/>
        <v>0</v>
      </c>
      <c r="O59" s="393">
        <f t="shared" si="12"/>
        <v>0</v>
      </c>
      <c r="P59" s="369">
        <f t="shared" si="13"/>
        <v>0</v>
      </c>
      <c r="Q59" s="369">
        <f t="shared" si="14"/>
        <v>0</v>
      </c>
      <c r="R59" s="362">
        <f t="shared" si="15"/>
        <v>0</v>
      </c>
      <c r="S59" s="393"/>
      <c r="T59" s="369"/>
      <c r="U59" s="369"/>
      <c r="V59" s="362"/>
    </row>
    <row r="60" spans="1:22" ht="17.25" customHeight="1">
      <c r="A60" s="113" t="s">
        <v>151</v>
      </c>
      <c r="B60" s="378"/>
      <c r="C60" s="378"/>
      <c r="D60" s="379"/>
      <c r="E60" s="379"/>
      <c r="F60" s="379"/>
      <c r="G60" s="382"/>
      <c r="H60" s="382"/>
      <c r="I60" s="382"/>
      <c r="J60" s="383"/>
      <c r="K60" s="383"/>
      <c r="L60" s="384"/>
      <c r="O60" s="393"/>
      <c r="P60" s="369"/>
      <c r="Q60" s="369"/>
      <c r="R60" s="362"/>
      <c r="S60" s="393"/>
      <c r="T60" s="369"/>
      <c r="U60" s="369"/>
      <c r="V60" s="362"/>
    </row>
    <row r="61" spans="1:22" ht="17.25" customHeight="1" thickBot="1">
      <c r="A61" s="114" t="s">
        <v>152</v>
      </c>
      <c r="B61" s="91">
        <v>37</v>
      </c>
      <c r="C61" s="91" t="s">
        <v>153</v>
      </c>
      <c r="D61" s="245">
        <v>0</v>
      </c>
      <c r="E61" s="245">
        <v>2</v>
      </c>
      <c r="F61" s="245">
        <v>6</v>
      </c>
      <c r="G61" s="246">
        <v>0</v>
      </c>
      <c r="H61" s="246">
        <v>9</v>
      </c>
      <c r="I61" s="246">
        <v>12</v>
      </c>
      <c r="J61" s="76">
        <f>D61+G61</f>
        <v>0</v>
      </c>
      <c r="K61" s="76">
        <f>E61+H61</f>
        <v>11</v>
      </c>
      <c r="L61" s="77">
        <f>F61+I61</f>
        <v>18</v>
      </c>
      <c r="O61" s="160">
        <f t="shared" si="12"/>
        <v>0</v>
      </c>
      <c r="P61" s="150">
        <f t="shared" si="13"/>
        <v>1.4473684210526316</v>
      </c>
      <c r="Q61" s="150">
        <f t="shared" si="14"/>
        <v>5.7142857142857144</v>
      </c>
      <c r="R61" s="151">
        <f t="shared" si="15"/>
        <v>1.7789228315544106</v>
      </c>
      <c r="S61" s="160"/>
      <c r="T61" s="150"/>
      <c r="U61" s="150"/>
      <c r="V61" s="151"/>
    </row>
    <row r="62" spans="1:22" ht="5.25" customHeight="1" thickBot="1">
      <c r="A62" s="115"/>
      <c r="B62" s="88"/>
      <c r="C62" s="88"/>
      <c r="D62" s="250"/>
      <c r="E62" s="250"/>
      <c r="F62" s="250"/>
      <c r="G62" s="250"/>
      <c r="H62" s="250"/>
      <c r="I62" s="250"/>
      <c r="J62" s="89"/>
      <c r="K62" s="89"/>
      <c r="L62" s="90"/>
      <c r="O62" s="177"/>
      <c r="P62" s="173"/>
      <c r="Q62" s="173"/>
      <c r="R62" s="178"/>
      <c r="S62" s="177"/>
      <c r="T62" s="173"/>
      <c r="U62" s="173"/>
      <c r="V62" s="178"/>
    </row>
    <row r="63" spans="1:22" ht="17.25" customHeight="1">
      <c r="A63" s="104" t="s">
        <v>154</v>
      </c>
      <c r="B63" s="87">
        <v>38</v>
      </c>
      <c r="C63" s="87" t="s">
        <v>155</v>
      </c>
      <c r="D63" s="240">
        <v>22</v>
      </c>
      <c r="E63" s="240">
        <v>28</v>
      </c>
      <c r="F63" s="240">
        <v>21</v>
      </c>
      <c r="G63" s="241">
        <v>24</v>
      </c>
      <c r="H63" s="241">
        <v>19</v>
      </c>
      <c r="I63" s="241">
        <v>16</v>
      </c>
      <c r="J63" s="27">
        <f t="shared" ref="J63:L64" si="20">D63+G63</f>
        <v>46</v>
      </c>
      <c r="K63" s="27">
        <f t="shared" si="20"/>
        <v>47</v>
      </c>
      <c r="L63" s="28">
        <f t="shared" si="20"/>
        <v>37</v>
      </c>
      <c r="O63" s="160">
        <f t="shared" si="12"/>
        <v>8.2853025936599423</v>
      </c>
      <c r="P63" s="150">
        <f t="shared" si="13"/>
        <v>6.1842105263157894</v>
      </c>
      <c r="Q63" s="150">
        <f t="shared" si="14"/>
        <v>11.746031746031745</v>
      </c>
      <c r="R63" s="151">
        <f t="shared" si="15"/>
        <v>7.9744816586921843</v>
      </c>
      <c r="S63" s="160">
        <v>3.28</v>
      </c>
      <c r="T63" s="150">
        <v>6.49</v>
      </c>
      <c r="U63" s="150">
        <v>7.96</v>
      </c>
      <c r="V63" s="151">
        <v>5.62</v>
      </c>
    </row>
    <row r="64" spans="1:22" ht="17.25" customHeight="1">
      <c r="A64" s="105" t="s">
        <v>81</v>
      </c>
      <c r="B64" s="378">
        <v>39</v>
      </c>
      <c r="C64" s="378" t="s">
        <v>156</v>
      </c>
      <c r="D64" s="379">
        <v>1</v>
      </c>
      <c r="E64" s="379">
        <v>2</v>
      </c>
      <c r="F64" s="379">
        <v>2</v>
      </c>
      <c r="G64" s="382">
        <v>2</v>
      </c>
      <c r="H64" s="382">
        <v>1</v>
      </c>
      <c r="I64" s="382">
        <v>3</v>
      </c>
      <c r="J64" s="383">
        <f t="shared" si="20"/>
        <v>3</v>
      </c>
      <c r="K64" s="383">
        <f t="shared" si="20"/>
        <v>3</v>
      </c>
      <c r="L64" s="384">
        <f t="shared" si="20"/>
        <v>5</v>
      </c>
      <c r="O64" s="393">
        <f t="shared" si="12"/>
        <v>0.54034582132564846</v>
      </c>
      <c r="P64" s="369">
        <f t="shared" si="13"/>
        <v>0.39473684210526316</v>
      </c>
      <c r="Q64" s="369">
        <f t="shared" si="14"/>
        <v>1.5873015873015872</v>
      </c>
      <c r="R64" s="362">
        <f t="shared" si="15"/>
        <v>0.67476383265856943</v>
      </c>
      <c r="S64" s="393"/>
      <c r="T64" s="369"/>
      <c r="U64" s="369"/>
      <c r="V64" s="362"/>
    </row>
    <row r="65" spans="1:22" ht="17.25" customHeight="1">
      <c r="A65" s="105" t="s">
        <v>157</v>
      </c>
      <c r="B65" s="378"/>
      <c r="C65" s="378"/>
      <c r="D65" s="379"/>
      <c r="E65" s="379"/>
      <c r="F65" s="379"/>
      <c r="G65" s="382"/>
      <c r="H65" s="382"/>
      <c r="I65" s="382"/>
      <c r="J65" s="383"/>
      <c r="K65" s="383"/>
      <c r="L65" s="384"/>
      <c r="O65" s="393"/>
      <c r="P65" s="369"/>
      <c r="Q65" s="369"/>
      <c r="R65" s="362"/>
      <c r="S65" s="393"/>
      <c r="T65" s="369"/>
      <c r="U65" s="369"/>
      <c r="V65" s="362"/>
    </row>
    <row r="66" spans="1:22" ht="17.25" customHeight="1">
      <c r="A66" s="105" t="s">
        <v>158</v>
      </c>
      <c r="B66" s="49">
        <v>40</v>
      </c>
      <c r="C66" s="49" t="s">
        <v>159</v>
      </c>
      <c r="D66" s="242">
        <v>12</v>
      </c>
      <c r="E66" s="242">
        <v>13</v>
      </c>
      <c r="F66" s="242">
        <v>11</v>
      </c>
      <c r="G66" s="243">
        <v>16</v>
      </c>
      <c r="H66" s="243">
        <v>9</v>
      </c>
      <c r="I66" s="243">
        <v>8</v>
      </c>
      <c r="J66" s="73">
        <f t="shared" ref="J66:L67" si="21">D66+G66</f>
        <v>28</v>
      </c>
      <c r="K66" s="73">
        <f t="shared" si="21"/>
        <v>22</v>
      </c>
      <c r="L66" s="74">
        <f t="shared" si="21"/>
        <v>19</v>
      </c>
      <c r="O66" s="160">
        <f t="shared" si="12"/>
        <v>5.043227665706052</v>
      </c>
      <c r="P66" s="150">
        <f t="shared" si="13"/>
        <v>2.8947368421052633</v>
      </c>
      <c r="Q66" s="150">
        <f t="shared" si="14"/>
        <v>6.0317460317460325</v>
      </c>
      <c r="R66" s="151">
        <f t="shared" si="15"/>
        <v>4.2326094957673908</v>
      </c>
      <c r="S66" s="160"/>
      <c r="T66" s="150"/>
      <c r="U66" s="150"/>
      <c r="V66" s="151"/>
    </row>
    <row r="67" spans="1:22" ht="17.25" customHeight="1" thickBot="1">
      <c r="A67" s="106" t="s">
        <v>160</v>
      </c>
      <c r="B67" s="91">
        <v>41</v>
      </c>
      <c r="C67" s="91" t="s">
        <v>161</v>
      </c>
      <c r="D67" s="245">
        <v>1</v>
      </c>
      <c r="E67" s="245">
        <v>1</v>
      </c>
      <c r="F67" s="245">
        <v>2</v>
      </c>
      <c r="G67" s="246">
        <v>2</v>
      </c>
      <c r="H67" s="246">
        <v>1</v>
      </c>
      <c r="I67" s="246">
        <v>2</v>
      </c>
      <c r="J67" s="76">
        <f t="shared" si="21"/>
        <v>3</v>
      </c>
      <c r="K67" s="76">
        <f t="shared" si="21"/>
        <v>2</v>
      </c>
      <c r="L67" s="77">
        <f t="shared" si="21"/>
        <v>4</v>
      </c>
      <c r="O67" s="160">
        <f t="shared" si="12"/>
        <v>0.54034582132564846</v>
      </c>
      <c r="P67" s="150">
        <f t="shared" si="13"/>
        <v>0.26315789473684209</v>
      </c>
      <c r="Q67" s="150">
        <f t="shared" si="14"/>
        <v>1.2698412698412698</v>
      </c>
      <c r="R67" s="151">
        <f t="shared" si="15"/>
        <v>0.55207949944792056</v>
      </c>
      <c r="S67" s="160"/>
      <c r="T67" s="150"/>
      <c r="U67" s="150"/>
      <c r="V67" s="151"/>
    </row>
    <row r="68" spans="1:22" ht="6.75" customHeight="1" thickBot="1">
      <c r="A68" s="107"/>
      <c r="B68" s="88"/>
      <c r="C68" s="88"/>
      <c r="D68" s="250"/>
      <c r="E68" s="250"/>
      <c r="F68" s="250"/>
      <c r="G68" s="250"/>
      <c r="H68" s="250"/>
      <c r="I68" s="250"/>
      <c r="J68" s="89"/>
      <c r="K68" s="89"/>
      <c r="L68" s="90"/>
      <c r="O68" s="177"/>
      <c r="P68" s="173"/>
      <c r="Q68" s="173"/>
      <c r="R68" s="178"/>
      <c r="S68" s="177"/>
      <c r="T68" s="173"/>
      <c r="U68" s="173"/>
      <c r="V68" s="178"/>
    </row>
    <row r="69" spans="1:22" ht="17.25" customHeight="1">
      <c r="A69" s="104" t="s">
        <v>162</v>
      </c>
      <c r="B69" s="87">
        <v>42</v>
      </c>
      <c r="C69" s="87" t="s">
        <v>163</v>
      </c>
      <c r="D69" s="240">
        <v>28</v>
      </c>
      <c r="E69" s="240">
        <v>35</v>
      </c>
      <c r="F69" s="240">
        <v>42</v>
      </c>
      <c r="G69" s="241">
        <v>25</v>
      </c>
      <c r="H69" s="241">
        <v>38</v>
      </c>
      <c r="I69" s="241">
        <v>32</v>
      </c>
      <c r="J69" s="27">
        <f t="shared" ref="J69:L70" si="22">D69+G69</f>
        <v>53</v>
      </c>
      <c r="K69" s="27">
        <f t="shared" si="22"/>
        <v>73</v>
      </c>
      <c r="L69" s="28">
        <f t="shared" si="22"/>
        <v>74</v>
      </c>
      <c r="O69" s="160">
        <f t="shared" si="12"/>
        <v>9.5461095100864544</v>
      </c>
      <c r="P69" s="150">
        <f t="shared" si="13"/>
        <v>9.6052631578947363</v>
      </c>
      <c r="Q69" s="150">
        <f t="shared" si="14"/>
        <v>23.49206349206349</v>
      </c>
      <c r="R69" s="151">
        <f t="shared" si="15"/>
        <v>12.268433321064901</v>
      </c>
      <c r="S69" s="160">
        <v>6.89</v>
      </c>
      <c r="T69" s="150">
        <v>11.17</v>
      </c>
      <c r="U69" s="150">
        <v>17.55</v>
      </c>
      <c r="V69" s="151">
        <v>11.01</v>
      </c>
    </row>
    <row r="70" spans="1:22" ht="17.25" customHeight="1">
      <c r="A70" s="105" t="s">
        <v>81</v>
      </c>
      <c r="B70" s="378">
        <v>43</v>
      </c>
      <c r="C70" s="378" t="s">
        <v>164</v>
      </c>
      <c r="D70" s="379">
        <v>0</v>
      </c>
      <c r="E70" s="379">
        <v>0</v>
      </c>
      <c r="F70" s="379">
        <v>0</v>
      </c>
      <c r="G70" s="382">
        <v>0</v>
      </c>
      <c r="H70" s="382">
        <v>0</v>
      </c>
      <c r="I70" s="382">
        <v>0</v>
      </c>
      <c r="J70" s="383">
        <f t="shared" si="22"/>
        <v>0</v>
      </c>
      <c r="K70" s="383">
        <f t="shared" si="22"/>
        <v>0</v>
      </c>
      <c r="L70" s="384">
        <f t="shared" si="22"/>
        <v>0</v>
      </c>
      <c r="O70" s="393">
        <f t="shared" si="12"/>
        <v>0</v>
      </c>
      <c r="P70" s="369">
        <f t="shared" si="13"/>
        <v>0</v>
      </c>
      <c r="Q70" s="369">
        <f t="shared" si="14"/>
        <v>0</v>
      </c>
      <c r="R70" s="362">
        <f t="shared" si="15"/>
        <v>0</v>
      </c>
      <c r="S70" s="393"/>
      <c r="T70" s="369"/>
      <c r="U70" s="369"/>
      <c r="V70" s="362"/>
    </row>
    <row r="71" spans="1:22" ht="17.25" customHeight="1">
      <c r="A71" s="105" t="s">
        <v>165</v>
      </c>
      <c r="B71" s="378"/>
      <c r="C71" s="378"/>
      <c r="D71" s="379"/>
      <c r="E71" s="379"/>
      <c r="F71" s="379"/>
      <c r="G71" s="382"/>
      <c r="H71" s="382"/>
      <c r="I71" s="382"/>
      <c r="J71" s="383"/>
      <c r="K71" s="383"/>
      <c r="L71" s="384"/>
      <c r="O71" s="393"/>
      <c r="P71" s="369"/>
      <c r="Q71" s="369"/>
      <c r="R71" s="362"/>
      <c r="S71" s="393"/>
      <c r="T71" s="369"/>
      <c r="U71" s="369"/>
      <c r="V71" s="362"/>
    </row>
    <row r="72" spans="1:22" ht="17.25" customHeight="1">
      <c r="A72" s="105" t="s">
        <v>166</v>
      </c>
      <c r="B72" s="49">
        <v>44</v>
      </c>
      <c r="C72" s="49" t="s">
        <v>167</v>
      </c>
      <c r="D72" s="242">
        <v>16</v>
      </c>
      <c r="E72" s="242">
        <v>21</v>
      </c>
      <c r="F72" s="242">
        <v>23</v>
      </c>
      <c r="G72" s="243">
        <v>17</v>
      </c>
      <c r="H72" s="243">
        <v>19</v>
      </c>
      <c r="I72" s="243">
        <v>12</v>
      </c>
      <c r="J72" s="73">
        <f t="shared" ref="J72:L74" si="23">D72+G72</f>
        <v>33</v>
      </c>
      <c r="K72" s="73">
        <f t="shared" si="23"/>
        <v>40</v>
      </c>
      <c r="L72" s="74">
        <f t="shared" si="23"/>
        <v>35</v>
      </c>
      <c r="O72" s="160">
        <f t="shared" si="12"/>
        <v>5.9438040345821328</v>
      </c>
      <c r="P72" s="150">
        <f t="shared" si="13"/>
        <v>5.2631578947368416</v>
      </c>
      <c r="Q72" s="150">
        <f t="shared" si="14"/>
        <v>11.111111111111111</v>
      </c>
      <c r="R72" s="151">
        <f t="shared" si="15"/>
        <v>6.6249539933750459</v>
      </c>
      <c r="S72" s="160"/>
      <c r="T72" s="150"/>
      <c r="U72" s="150"/>
      <c r="V72" s="151"/>
    </row>
    <row r="73" spans="1:22" ht="17.25" customHeight="1">
      <c r="A73" s="105" t="s">
        <v>168</v>
      </c>
      <c r="B73" s="49">
        <v>45</v>
      </c>
      <c r="C73" s="49" t="s">
        <v>169</v>
      </c>
      <c r="D73" s="242"/>
      <c r="E73" s="242"/>
      <c r="F73" s="242"/>
      <c r="G73" s="243"/>
      <c r="H73" s="243"/>
      <c r="I73" s="243"/>
      <c r="J73" s="73">
        <f t="shared" si="23"/>
        <v>0</v>
      </c>
      <c r="K73" s="73">
        <f t="shared" si="23"/>
        <v>0</v>
      </c>
      <c r="L73" s="74">
        <f t="shared" si="23"/>
        <v>0</v>
      </c>
      <c r="O73" s="160">
        <f t="shared" si="12"/>
        <v>0</v>
      </c>
      <c r="P73" s="150">
        <f t="shared" si="13"/>
        <v>0</v>
      </c>
      <c r="Q73" s="150">
        <f t="shared" si="14"/>
        <v>0</v>
      </c>
      <c r="R73" s="151">
        <f t="shared" si="15"/>
        <v>0</v>
      </c>
      <c r="S73" s="160"/>
      <c r="T73" s="150"/>
      <c r="U73" s="150"/>
      <c r="V73" s="151"/>
    </row>
    <row r="74" spans="1:22" ht="17.25" customHeight="1" thickBot="1">
      <c r="A74" s="106" t="s">
        <v>170</v>
      </c>
      <c r="B74" s="91">
        <v>46</v>
      </c>
      <c r="C74" s="91" t="s">
        <v>171</v>
      </c>
      <c r="D74" s="245">
        <v>12</v>
      </c>
      <c r="E74" s="245">
        <v>10</v>
      </c>
      <c r="F74" s="245">
        <v>18</v>
      </c>
      <c r="G74" s="246">
        <v>7</v>
      </c>
      <c r="H74" s="246">
        <v>15</v>
      </c>
      <c r="I74" s="246">
        <v>16</v>
      </c>
      <c r="J74" s="76">
        <f t="shared" si="23"/>
        <v>19</v>
      </c>
      <c r="K74" s="76">
        <f t="shared" si="23"/>
        <v>25</v>
      </c>
      <c r="L74" s="77">
        <f t="shared" si="23"/>
        <v>34</v>
      </c>
      <c r="O74" s="160">
        <f t="shared" si="12"/>
        <v>3.4221902017291068</v>
      </c>
      <c r="P74" s="150">
        <f t="shared" si="13"/>
        <v>3.2894736842105261</v>
      </c>
      <c r="Q74" s="150">
        <f t="shared" si="14"/>
        <v>10.793650793650794</v>
      </c>
      <c r="R74" s="151">
        <f t="shared" si="15"/>
        <v>4.7846889952153111</v>
      </c>
      <c r="S74" s="160"/>
      <c r="T74" s="150"/>
      <c r="U74" s="150"/>
      <c r="V74" s="151"/>
    </row>
    <row r="75" spans="1:22" ht="5.25" customHeight="1" thickBot="1">
      <c r="A75" s="107"/>
      <c r="B75" s="88"/>
      <c r="C75" s="88"/>
      <c r="D75" s="250"/>
      <c r="E75" s="250"/>
      <c r="F75" s="250"/>
      <c r="G75" s="250"/>
      <c r="H75" s="250"/>
      <c r="I75" s="250"/>
      <c r="J75" s="89"/>
      <c r="K75" s="89"/>
      <c r="L75" s="90"/>
      <c r="O75" s="177"/>
      <c r="P75" s="173"/>
      <c r="Q75" s="173"/>
      <c r="R75" s="178"/>
      <c r="S75" s="177"/>
      <c r="T75" s="173"/>
      <c r="U75" s="173"/>
      <c r="V75" s="178"/>
    </row>
    <row r="76" spans="1:22" ht="17.25" customHeight="1">
      <c r="A76" s="104" t="s">
        <v>172</v>
      </c>
      <c r="B76" s="87">
        <v>47</v>
      </c>
      <c r="C76" s="87" t="s">
        <v>173</v>
      </c>
      <c r="D76" s="240">
        <v>16</v>
      </c>
      <c r="E76" s="240">
        <v>28</v>
      </c>
      <c r="F76" s="240">
        <v>32</v>
      </c>
      <c r="G76" s="241">
        <v>36</v>
      </c>
      <c r="H76" s="241">
        <v>27</v>
      </c>
      <c r="I76" s="241">
        <v>34</v>
      </c>
      <c r="J76" s="27">
        <f>D76+G76</f>
        <v>52</v>
      </c>
      <c r="K76" s="27">
        <f>E76+H76</f>
        <v>55</v>
      </c>
      <c r="L76" s="28">
        <f>F76+I76</f>
        <v>66</v>
      </c>
      <c r="O76" s="160">
        <f t="shared" si="12"/>
        <v>9.3659942363112378</v>
      </c>
      <c r="P76" s="150">
        <f t="shared" si="13"/>
        <v>7.2368421052631575</v>
      </c>
      <c r="Q76" s="150">
        <f t="shared" si="14"/>
        <v>20.952380952380953</v>
      </c>
      <c r="R76" s="151">
        <f t="shared" si="15"/>
        <v>10.612194822721138</v>
      </c>
      <c r="S76" s="160">
        <v>3.89</v>
      </c>
      <c r="T76" s="150">
        <v>8.02</v>
      </c>
      <c r="U76" s="150">
        <v>8.57</v>
      </c>
      <c r="V76" s="151">
        <v>6.59</v>
      </c>
    </row>
    <row r="77" spans="1:22" ht="17.25" customHeight="1">
      <c r="A77" s="105" t="s">
        <v>81</v>
      </c>
      <c r="B77" s="378">
        <v>48</v>
      </c>
      <c r="C77" s="378" t="s">
        <v>174</v>
      </c>
      <c r="D77" s="379">
        <v>8</v>
      </c>
      <c r="E77" s="379">
        <v>18</v>
      </c>
      <c r="F77" s="379">
        <v>22</v>
      </c>
      <c r="G77" s="392"/>
      <c r="H77" s="392"/>
      <c r="I77" s="392"/>
      <c r="J77" s="383">
        <f>D77</f>
        <v>8</v>
      </c>
      <c r="K77" s="383">
        <f>E77</f>
        <v>18</v>
      </c>
      <c r="L77" s="384">
        <f>F77</f>
        <v>22</v>
      </c>
      <c r="O77" s="393">
        <f t="shared" si="12"/>
        <v>1.4409221902017291</v>
      </c>
      <c r="P77" s="369">
        <f t="shared" si="13"/>
        <v>2.3684210526315792</v>
      </c>
      <c r="Q77" s="369">
        <f t="shared" si="14"/>
        <v>6.9841269841269842</v>
      </c>
      <c r="R77" s="362">
        <f t="shared" si="15"/>
        <v>2.9444239970555759</v>
      </c>
      <c r="S77" s="393"/>
      <c r="T77" s="369"/>
      <c r="U77" s="369"/>
      <c r="V77" s="362"/>
    </row>
    <row r="78" spans="1:22" ht="17.25" customHeight="1">
      <c r="A78" s="105" t="s">
        <v>175</v>
      </c>
      <c r="B78" s="378"/>
      <c r="C78" s="378"/>
      <c r="D78" s="379"/>
      <c r="E78" s="379"/>
      <c r="F78" s="379"/>
      <c r="G78" s="392"/>
      <c r="H78" s="392"/>
      <c r="I78" s="392"/>
      <c r="J78" s="383"/>
      <c r="K78" s="383"/>
      <c r="L78" s="384"/>
      <c r="O78" s="393"/>
      <c r="P78" s="369"/>
      <c r="Q78" s="369"/>
      <c r="R78" s="362"/>
      <c r="S78" s="393"/>
      <c r="T78" s="369"/>
      <c r="U78" s="369"/>
      <c r="V78" s="362"/>
    </row>
    <row r="79" spans="1:22" ht="17.25" customHeight="1">
      <c r="A79" s="105" t="s">
        <v>176</v>
      </c>
      <c r="B79" s="49">
        <v>49</v>
      </c>
      <c r="C79" s="49" t="s">
        <v>177</v>
      </c>
      <c r="D79" s="244"/>
      <c r="E79" s="244"/>
      <c r="F79" s="244"/>
      <c r="G79" s="243">
        <v>21</v>
      </c>
      <c r="H79" s="243">
        <v>16</v>
      </c>
      <c r="I79" s="243">
        <v>22</v>
      </c>
      <c r="J79" s="73">
        <f t="shared" ref="J79:L80" si="24">G79</f>
        <v>21</v>
      </c>
      <c r="K79" s="73">
        <f t="shared" si="24"/>
        <v>16</v>
      </c>
      <c r="L79" s="74">
        <f t="shared" si="24"/>
        <v>22</v>
      </c>
      <c r="O79" s="160">
        <f t="shared" si="12"/>
        <v>3.782420749279539</v>
      </c>
      <c r="P79" s="150">
        <f t="shared" si="13"/>
        <v>2.1052631578947367</v>
      </c>
      <c r="Q79" s="150">
        <f t="shared" si="14"/>
        <v>6.9841269841269842</v>
      </c>
      <c r="R79" s="151">
        <f t="shared" si="15"/>
        <v>3.6191878297141451</v>
      </c>
      <c r="S79" s="160"/>
      <c r="T79" s="150"/>
      <c r="U79" s="150"/>
      <c r="V79" s="151"/>
    </row>
    <row r="80" spans="1:22" ht="17.25" customHeight="1" thickBot="1">
      <c r="A80" s="106" t="s">
        <v>178</v>
      </c>
      <c r="B80" s="91">
        <v>50</v>
      </c>
      <c r="C80" s="91" t="s">
        <v>179</v>
      </c>
      <c r="D80" s="247"/>
      <c r="E80" s="247"/>
      <c r="F80" s="247"/>
      <c r="G80" s="246">
        <v>15</v>
      </c>
      <c r="H80" s="246">
        <v>11</v>
      </c>
      <c r="I80" s="246">
        <v>12</v>
      </c>
      <c r="J80" s="76">
        <f t="shared" si="24"/>
        <v>15</v>
      </c>
      <c r="K80" s="76">
        <f t="shared" si="24"/>
        <v>11</v>
      </c>
      <c r="L80" s="77">
        <f t="shared" si="24"/>
        <v>12</v>
      </c>
      <c r="O80" s="160">
        <f t="shared" si="12"/>
        <v>2.7017291066282421</v>
      </c>
      <c r="P80" s="150">
        <f t="shared" si="13"/>
        <v>1.4473684210526316</v>
      </c>
      <c r="Q80" s="150">
        <f t="shared" si="14"/>
        <v>3.8095238095238093</v>
      </c>
      <c r="R80" s="151">
        <f t="shared" si="15"/>
        <v>2.3310023310023311</v>
      </c>
      <c r="S80" s="160"/>
      <c r="T80" s="150"/>
      <c r="U80" s="150"/>
      <c r="V80" s="151"/>
    </row>
    <row r="81" spans="1:22" ht="6.75" customHeight="1" thickBot="1">
      <c r="A81" s="116"/>
      <c r="B81" s="92"/>
      <c r="C81" s="92"/>
      <c r="D81" s="251"/>
      <c r="E81" s="251"/>
      <c r="F81" s="251"/>
      <c r="G81" s="251"/>
      <c r="H81" s="251"/>
      <c r="I81" s="251"/>
      <c r="J81" s="93"/>
      <c r="K81" s="93"/>
      <c r="L81" s="94"/>
      <c r="O81" s="177"/>
      <c r="P81" s="173"/>
      <c r="Q81" s="173"/>
      <c r="R81" s="178"/>
      <c r="S81" s="177"/>
      <c r="T81" s="173"/>
      <c r="U81" s="173"/>
      <c r="V81" s="178"/>
    </row>
    <row r="82" spans="1:22" ht="17.25" customHeight="1" thickBot="1">
      <c r="A82" s="117" t="s">
        <v>180</v>
      </c>
      <c r="B82" s="95">
        <v>51</v>
      </c>
      <c r="C82" s="96"/>
      <c r="D82" s="248"/>
      <c r="E82" s="248"/>
      <c r="F82" s="248"/>
      <c r="G82" s="249"/>
      <c r="H82" s="249"/>
      <c r="I82" s="249"/>
      <c r="J82" s="97">
        <f>D82+G82</f>
        <v>0</v>
      </c>
      <c r="K82" s="97">
        <f>E82+H82</f>
        <v>0</v>
      </c>
      <c r="L82" s="98">
        <f>F82+I82</f>
        <v>0</v>
      </c>
      <c r="O82" s="160">
        <f t="shared" si="12"/>
        <v>0</v>
      </c>
      <c r="P82" s="150">
        <f t="shared" si="13"/>
        <v>0</v>
      </c>
      <c r="Q82" s="150">
        <f t="shared" si="14"/>
        <v>0</v>
      </c>
      <c r="R82" s="151">
        <f t="shared" si="15"/>
        <v>0</v>
      </c>
      <c r="S82" s="160">
        <v>4.2300000000000004</v>
      </c>
      <c r="T82" s="150">
        <v>5.96</v>
      </c>
      <c r="U82" s="150">
        <v>6.57</v>
      </c>
      <c r="V82" s="151">
        <v>5.45</v>
      </c>
    </row>
    <row r="83" spans="1:22" ht="4.5" customHeight="1" thickBot="1">
      <c r="A83" s="99"/>
      <c r="B83" s="92"/>
      <c r="C83" s="100"/>
      <c r="D83" s="226"/>
      <c r="E83" s="226"/>
      <c r="F83" s="226"/>
      <c r="G83" s="226"/>
      <c r="H83" s="226"/>
      <c r="I83" s="226"/>
      <c r="J83" s="93"/>
      <c r="K83" s="93"/>
      <c r="L83" s="94"/>
      <c r="O83" s="177"/>
      <c r="P83" s="173"/>
      <c r="Q83" s="173"/>
      <c r="R83" s="178"/>
      <c r="S83" s="177"/>
      <c r="T83" s="173"/>
      <c r="U83" s="173"/>
      <c r="V83" s="178"/>
    </row>
    <row r="84" spans="1:22" ht="17.25" customHeight="1" thickBot="1">
      <c r="A84" s="56" t="s">
        <v>8</v>
      </c>
      <c r="B84" s="57">
        <v>52</v>
      </c>
      <c r="C84" s="101"/>
      <c r="D84" s="102">
        <f t="shared" ref="D84:I84" si="25">D8+D12+D29+D33+D38+D42+D48+D63+D69+D76+D82</f>
        <v>120</v>
      </c>
      <c r="E84" s="102">
        <f t="shared" si="25"/>
        <v>195</v>
      </c>
      <c r="F84" s="102">
        <f t="shared" si="25"/>
        <v>208</v>
      </c>
      <c r="G84" s="103">
        <f t="shared" si="25"/>
        <v>193</v>
      </c>
      <c r="H84" s="103">
        <f t="shared" si="25"/>
        <v>238</v>
      </c>
      <c r="I84" s="103">
        <f t="shared" si="25"/>
        <v>234</v>
      </c>
      <c r="J84" s="97">
        <f>D84+G84</f>
        <v>313</v>
      </c>
      <c r="K84" s="97">
        <f>E84+H84</f>
        <v>433</v>
      </c>
      <c r="L84" s="98">
        <f>F84+I84</f>
        <v>442</v>
      </c>
      <c r="O84" s="161">
        <f t="shared" si="12"/>
        <v>56.376080691642649</v>
      </c>
      <c r="P84" s="152">
        <f t="shared" si="13"/>
        <v>56.973684210526315</v>
      </c>
      <c r="Q84" s="152">
        <f t="shared" si="14"/>
        <v>140.3174603174603</v>
      </c>
      <c r="R84" s="153">
        <f t="shared" si="15"/>
        <v>72.874493927125499</v>
      </c>
      <c r="S84" s="161"/>
      <c r="T84" s="152"/>
      <c r="U84" s="152"/>
      <c r="V84" s="153"/>
    </row>
    <row r="86" spans="1:22" ht="15.75">
      <c r="A86" s="58" t="s">
        <v>183</v>
      </c>
      <c r="B86" s="58"/>
      <c r="C86" s="58"/>
      <c r="D86" s="58"/>
      <c r="E86" s="58"/>
      <c r="F86" s="58"/>
      <c r="G86" s="58"/>
      <c r="H86" s="58"/>
      <c r="I86" s="58"/>
    </row>
    <row r="87" spans="1:22" ht="15.75">
      <c r="A87" s="397" t="s">
        <v>184</v>
      </c>
      <c r="B87" s="397"/>
      <c r="C87" s="397"/>
      <c r="D87" s="397"/>
      <c r="E87" s="397"/>
      <c r="F87" s="397"/>
      <c r="G87" s="397"/>
      <c r="H87" s="118">
        <f>H88+J88</f>
        <v>0</v>
      </c>
      <c r="I87" s="58" t="s">
        <v>185</v>
      </c>
    </row>
    <row r="88" spans="1:22" ht="15.75">
      <c r="A88" s="58"/>
      <c r="F88" s="397" t="s">
        <v>186</v>
      </c>
      <c r="G88" s="397"/>
      <c r="H88" s="119"/>
      <c r="I88" s="58" t="s">
        <v>187</v>
      </c>
      <c r="J88" s="120"/>
      <c r="K88" s="58" t="s">
        <v>188</v>
      </c>
    </row>
  </sheetData>
  <sheetProtection password="CA48" sheet="1" objects="1" scenarios="1"/>
  <protectedRanges>
    <protectedRange sqref="D82:I82" name="t600016"/>
    <protectedRange sqref="G79:I80" name="t600015"/>
    <protectedRange sqref="D77:F78" name="t600014"/>
    <protectedRange sqref="D76:I76" name="t600013"/>
    <protectedRange sqref="D42:I46" name="t60009"/>
    <protectedRange sqref="D38:I40" name="t60008"/>
    <protectedRange sqref="D27:I27" name="t60005"/>
    <protectedRange sqref="D26:F26" name="t60004"/>
    <protectedRange sqref="G22:I25" name="t60003"/>
    <protectedRange sqref="D12:I21" name="t60002"/>
    <protectedRange sqref="D8:I10" name="t60001"/>
    <protectedRange sqref="D29:I31" name="t60006"/>
    <protectedRange sqref="D33:I36" name="t60007"/>
    <protectedRange sqref="D48:I61" name="t600010"/>
    <protectedRange sqref="D63:I67" name="t600011"/>
    <protectedRange sqref="D69:I74" name="t600012"/>
    <protectedRange sqref="H88 J88" name="t6001"/>
  </protectedRanges>
  <mergeCells count="261">
    <mergeCell ref="O70:O71"/>
    <mergeCell ref="P70:P71"/>
    <mergeCell ref="Q70:Q71"/>
    <mergeCell ref="R70:R71"/>
    <mergeCell ref="S70:S71"/>
    <mergeCell ref="T70:T71"/>
    <mergeCell ref="O77:O78"/>
    <mergeCell ref="P77:P78"/>
    <mergeCell ref="Q77:Q78"/>
    <mergeCell ref="R77:R78"/>
    <mergeCell ref="S77:S78"/>
    <mergeCell ref="T77:T78"/>
    <mergeCell ref="O59:O60"/>
    <mergeCell ref="P59:P60"/>
    <mergeCell ref="Q59:Q60"/>
    <mergeCell ref="R59:R60"/>
    <mergeCell ref="S59:S60"/>
    <mergeCell ref="T59:T60"/>
    <mergeCell ref="O64:O65"/>
    <mergeCell ref="P64:P65"/>
    <mergeCell ref="Q64:Q65"/>
    <mergeCell ref="R64:R65"/>
    <mergeCell ref="S64:S65"/>
    <mergeCell ref="T64:T65"/>
    <mergeCell ref="O49:O51"/>
    <mergeCell ref="P49:P51"/>
    <mergeCell ref="Q49:Q51"/>
    <mergeCell ref="R49:R51"/>
    <mergeCell ref="S49:S51"/>
    <mergeCell ref="T49:T51"/>
    <mergeCell ref="O53:O54"/>
    <mergeCell ref="P53:P54"/>
    <mergeCell ref="Q53:Q54"/>
    <mergeCell ref="R53:R54"/>
    <mergeCell ref="S53:S54"/>
    <mergeCell ref="T53:T54"/>
    <mergeCell ref="O39:O40"/>
    <mergeCell ref="P39:P40"/>
    <mergeCell ref="Q39:Q40"/>
    <mergeCell ref="R39:R40"/>
    <mergeCell ref="S39:S40"/>
    <mergeCell ref="T39:T40"/>
    <mergeCell ref="O43:O44"/>
    <mergeCell ref="P43:P44"/>
    <mergeCell ref="Q43:Q44"/>
    <mergeCell ref="R43:R44"/>
    <mergeCell ref="S43:S44"/>
    <mergeCell ref="T43:T44"/>
    <mergeCell ref="O30:O31"/>
    <mergeCell ref="P30:P31"/>
    <mergeCell ref="Q30:Q31"/>
    <mergeCell ref="R30:R31"/>
    <mergeCell ref="S30:S31"/>
    <mergeCell ref="T30:T31"/>
    <mergeCell ref="O34:O35"/>
    <mergeCell ref="P34:P35"/>
    <mergeCell ref="Q34:Q35"/>
    <mergeCell ref="R34:R35"/>
    <mergeCell ref="S34:S35"/>
    <mergeCell ref="T34:T35"/>
    <mergeCell ref="O13:O14"/>
    <mergeCell ref="P13:P14"/>
    <mergeCell ref="Q13:Q14"/>
    <mergeCell ref="R13:R14"/>
    <mergeCell ref="S13:S14"/>
    <mergeCell ref="T13:T14"/>
    <mergeCell ref="O15:O16"/>
    <mergeCell ref="P15:P16"/>
    <mergeCell ref="Q15:Q16"/>
    <mergeCell ref="R15:R16"/>
    <mergeCell ref="S15:S16"/>
    <mergeCell ref="T15:T16"/>
    <mergeCell ref="O9:O10"/>
    <mergeCell ref="P9:P10"/>
    <mergeCell ref="Q9:Q10"/>
    <mergeCell ref="R9:R10"/>
    <mergeCell ref="S9:S10"/>
    <mergeCell ref="T9:T10"/>
    <mergeCell ref="O2:V2"/>
    <mergeCell ref="O3:R3"/>
    <mergeCell ref="S3:V3"/>
    <mergeCell ref="O4:R4"/>
    <mergeCell ref="S4:V4"/>
    <mergeCell ref="U9:U10"/>
    <mergeCell ref="V9:V10"/>
    <mergeCell ref="F88:G88"/>
    <mergeCell ref="H77:H78"/>
    <mergeCell ref="I77:I78"/>
    <mergeCell ref="J77:J78"/>
    <mergeCell ref="K77:K78"/>
    <mergeCell ref="L77:L78"/>
    <mergeCell ref="A87:G87"/>
    <mergeCell ref="B77:B78"/>
    <mergeCell ref="C77:C78"/>
    <mergeCell ref="D77:D78"/>
    <mergeCell ref="E77:E78"/>
    <mergeCell ref="F77:F78"/>
    <mergeCell ref="G77:G78"/>
    <mergeCell ref="G70:G71"/>
    <mergeCell ref="H70:H71"/>
    <mergeCell ref="I70:I71"/>
    <mergeCell ref="J70:J71"/>
    <mergeCell ref="K70:K71"/>
    <mergeCell ref="L70:L71"/>
    <mergeCell ref="H64:H65"/>
    <mergeCell ref="I64:I65"/>
    <mergeCell ref="J64:J65"/>
    <mergeCell ref="K64:K65"/>
    <mergeCell ref="L64:L65"/>
    <mergeCell ref="G64:G65"/>
    <mergeCell ref="B70:B71"/>
    <mergeCell ref="C70:C71"/>
    <mergeCell ref="D70:D71"/>
    <mergeCell ref="E70:E71"/>
    <mergeCell ref="F70:F71"/>
    <mergeCell ref="B64:B65"/>
    <mergeCell ref="C64:C65"/>
    <mergeCell ref="D64:D65"/>
    <mergeCell ref="E64:E65"/>
    <mergeCell ref="F64:F65"/>
    <mergeCell ref="G59:G60"/>
    <mergeCell ref="H59:H60"/>
    <mergeCell ref="I59:I60"/>
    <mergeCell ref="J59:J60"/>
    <mergeCell ref="K59:K60"/>
    <mergeCell ref="L59:L60"/>
    <mergeCell ref="H53:H54"/>
    <mergeCell ref="I53:I54"/>
    <mergeCell ref="J53:J54"/>
    <mergeCell ref="K53:K54"/>
    <mergeCell ref="L53:L54"/>
    <mergeCell ref="G53:G54"/>
    <mergeCell ref="B59:B60"/>
    <mergeCell ref="C59:C60"/>
    <mergeCell ref="D59:D60"/>
    <mergeCell ref="E59:E60"/>
    <mergeCell ref="F59:F60"/>
    <mergeCell ref="B53:B54"/>
    <mergeCell ref="C53:C54"/>
    <mergeCell ref="D53:D54"/>
    <mergeCell ref="E53:E54"/>
    <mergeCell ref="F53:F54"/>
    <mergeCell ref="H49:H51"/>
    <mergeCell ref="I49:I51"/>
    <mergeCell ref="J49:J51"/>
    <mergeCell ref="K49:K51"/>
    <mergeCell ref="L49:L51"/>
    <mergeCell ref="H43:H44"/>
    <mergeCell ref="I43:I44"/>
    <mergeCell ref="J43:J44"/>
    <mergeCell ref="K43:K44"/>
    <mergeCell ref="L43:L44"/>
    <mergeCell ref="G34:G35"/>
    <mergeCell ref="B49:B51"/>
    <mergeCell ref="C49:C51"/>
    <mergeCell ref="D49:D51"/>
    <mergeCell ref="E49:E51"/>
    <mergeCell ref="F49:F51"/>
    <mergeCell ref="B43:B44"/>
    <mergeCell ref="C43:C44"/>
    <mergeCell ref="D43:D44"/>
    <mergeCell ref="E43:E44"/>
    <mergeCell ref="F43:F44"/>
    <mergeCell ref="G49:G51"/>
    <mergeCell ref="G43:G44"/>
    <mergeCell ref="K15:K16"/>
    <mergeCell ref="L15:L16"/>
    <mergeCell ref="G15:G16"/>
    <mergeCell ref="B39:B40"/>
    <mergeCell ref="C39:C40"/>
    <mergeCell ref="D39:D40"/>
    <mergeCell ref="E39:E40"/>
    <mergeCell ref="F39:F40"/>
    <mergeCell ref="B34:B35"/>
    <mergeCell ref="C34:C35"/>
    <mergeCell ref="D34:D35"/>
    <mergeCell ref="E34:E35"/>
    <mergeCell ref="F34:F35"/>
    <mergeCell ref="G39:G40"/>
    <mergeCell ref="H39:H40"/>
    <mergeCell ref="I39:I40"/>
    <mergeCell ref="J39:J40"/>
    <mergeCell ref="K39:K40"/>
    <mergeCell ref="L39:L40"/>
    <mergeCell ref="H34:H35"/>
    <mergeCell ref="I34:I35"/>
    <mergeCell ref="J34:J35"/>
    <mergeCell ref="K34:K35"/>
    <mergeCell ref="L34:L35"/>
    <mergeCell ref="I9:I10"/>
    <mergeCell ref="J9:J10"/>
    <mergeCell ref="K9:K10"/>
    <mergeCell ref="L9:L10"/>
    <mergeCell ref="G9:G10"/>
    <mergeCell ref="B30:B31"/>
    <mergeCell ref="C30:C31"/>
    <mergeCell ref="D30:D31"/>
    <mergeCell ref="E30:E31"/>
    <mergeCell ref="F30:F31"/>
    <mergeCell ref="B15:B16"/>
    <mergeCell ref="C15:C16"/>
    <mergeCell ref="D15:D16"/>
    <mergeCell ref="E15:E16"/>
    <mergeCell ref="F15:F16"/>
    <mergeCell ref="G30:G31"/>
    <mergeCell ref="H30:H31"/>
    <mergeCell ref="I30:I31"/>
    <mergeCell ref="J30:J31"/>
    <mergeCell ref="K30:K31"/>
    <mergeCell ref="L30:L31"/>
    <mergeCell ref="H15:H16"/>
    <mergeCell ref="I15:I16"/>
    <mergeCell ref="J15:J16"/>
    <mergeCell ref="A1:L1"/>
    <mergeCell ref="A4:A5"/>
    <mergeCell ref="B4:B5"/>
    <mergeCell ref="C4:C5"/>
    <mergeCell ref="D4:F4"/>
    <mergeCell ref="G4:I4"/>
    <mergeCell ref="J4:L4"/>
    <mergeCell ref="B13:B14"/>
    <mergeCell ref="C13:C14"/>
    <mergeCell ref="D13:D14"/>
    <mergeCell ref="E13:E14"/>
    <mergeCell ref="F13:F14"/>
    <mergeCell ref="B9:B10"/>
    <mergeCell ref="C9:C10"/>
    <mergeCell ref="D9:D10"/>
    <mergeCell ref="E9:E10"/>
    <mergeCell ref="F9:F10"/>
    <mergeCell ref="G13:G14"/>
    <mergeCell ref="H13:H14"/>
    <mergeCell ref="I13:I14"/>
    <mergeCell ref="J13:J14"/>
    <mergeCell ref="K13:K14"/>
    <mergeCell ref="L13:L14"/>
    <mergeCell ref="H9:H10"/>
    <mergeCell ref="U13:U14"/>
    <mergeCell ref="V13:V14"/>
    <mergeCell ref="U15:U16"/>
    <mergeCell ref="V15:V16"/>
    <mergeCell ref="U30:U31"/>
    <mergeCell ref="V30:V31"/>
    <mergeCell ref="U34:U35"/>
    <mergeCell ref="V34:V35"/>
    <mergeCell ref="U39:U40"/>
    <mergeCell ref="V39:V40"/>
    <mergeCell ref="U70:U71"/>
    <mergeCell ref="V70:V71"/>
    <mergeCell ref="U77:U78"/>
    <mergeCell ref="V77:V78"/>
    <mergeCell ref="U43:U44"/>
    <mergeCell ref="V43:V44"/>
    <mergeCell ref="U49:U51"/>
    <mergeCell ref="V49:V51"/>
    <mergeCell ref="U53:U54"/>
    <mergeCell ref="V53:V54"/>
    <mergeCell ref="U59:U60"/>
    <mergeCell ref="V59:V60"/>
    <mergeCell ref="U64:U65"/>
    <mergeCell ref="V64:V65"/>
  </mergeCells>
  <pageMargins left="0.7" right="0.7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29"/>
  <sheetViews>
    <sheetView workbookViewId="0">
      <selection activeCell="M23" sqref="M23"/>
    </sheetView>
  </sheetViews>
  <sheetFormatPr defaultRowHeight="15"/>
  <cols>
    <col min="1" max="1" width="1.5703125" customWidth="1"/>
    <col min="2" max="2" width="45.5703125" customWidth="1"/>
  </cols>
  <sheetData>
    <row r="1" spans="2:13">
      <c r="B1" s="400" t="s">
        <v>189</v>
      </c>
      <c r="C1" s="400"/>
      <c r="D1" s="400"/>
      <c r="E1" s="400"/>
      <c r="F1" s="400"/>
      <c r="G1" s="400"/>
      <c r="H1" s="400"/>
      <c r="I1" s="400"/>
    </row>
    <row r="3" spans="2:13" ht="16.5" thickBot="1">
      <c r="B3" s="58" t="s">
        <v>190</v>
      </c>
    </row>
    <row r="4" spans="2:13" ht="49.5" customHeight="1">
      <c r="B4" s="401" t="s">
        <v>191</v>
      </c>
      <c r="C4" s="372" t="s">
        <v>2</v>
      </c>
      <c r="D4" s="403" t="s">
        <v>3</v>
      </c>
      <c r="E4" s="403"/>
      <c r="F4" s="403"/>
      <c r="G4" s="404" t="s">
        <v>4</v>
      </c>
      <c r="H4" s="404"/>
      <c r="I4" s="405"/>
      <c r="L4" s="398" t="s">
        <v>305</v>
      </c>
      <c r="M4" s="399"/>
    </row>
    <row r="5" spans="2:13" ht="32.25" thickBot="1">
      <c r="B5" s="402"/>
      <c r="C5" s="373"/>
      <c r="D5" s="78" t="s">
        <v>56</v>
      </c>
      <c r="E5" s="78" t="s">
        <v>57</v>
      </c>
      <c r="F5" s="78" t="s">
        <v>58</v>
      </c>
      <c r="G5" s="79" t="s">
        <v>56</v>
      </c>
      <c r="H5" s="79" t="s">
        <v>57</v>
      </c>
      <c r="I5" s="121" t="s">
        <v>58</v>
      </c>
      <c r="L5" s="154" t="s">
        <v>5</v>
      </c>
      <c r="M5" s="81" t="s">
        <v>5</v>
      </c>
    </row>
    <row r="6" spans="2:13" ht="16.5" thickBot="1">
      <c r="B6" s="227">
        <v>1</v>
      </c>
      <c r="C6" s="122">
        <v>2</v>
      </c>
      <c r="D6" s="123">
        <v>3</v>
      </c>
      <c r="E6" s="123">
        <v>4</v>
      </c>
      <c r="F6" s="123">
        <v>5</v>
      </c>
      <c r="G6" s="124">
        <v>6</v>
      </c>
      <c r="H6" s="124">
        <v>7</v>
      </c>
      <c r="I6" s="228">
        <v>8</v>
      </c>
      <c r="L6" s="157" t="s">
        <v>303</v>
      </c>
      <c r="M6" s="158" t="s">
        <v>304</v>
      </c>
    </row>
    <row r="7" spans="2:13">
      <c r="B7" s="127" t="s">
        <v>192</v>
      </c>
      <c r="C7" s="87">
        <v>1</v>
      </c>
      <c r="D7" s="252">
        <v>238</v>
      </c>
      <c r="E7" s="252">
        <v>36</v>
      </c>
      <c r="F7" s="252">
        <v>0</v>
      </c>
      <c r="G7" s="253">
        <v>288</v>
      </c>
      <c r="H7" s="253">
        <v>58</v>
      </c>
      <c r="I7" s="254">
        <v>3</v>
      </c>
      <c r="L7" s="229">
        <f>(D7+E7+F7+G7+H7+I7)/'1000'!$K$36*100</f>
        <v>23.456325301204821</v>
      </c>
      <c r="M7" s="230">
        <v>31.2</v>
      </c>
    </row>
    <row r="8" spans="2:13">
      <c r="B8" s="128" t="s">
        <v>193</v>
      </c>
      <c r="C8" s="51">
        <v>2</v>
      </c>
      <c r="D8" s="255">
        <v>124</v>
      </c>
      <c r="E8" s="255">
        <v>218</v>
      </c>
      <c r="F8" s="255">
        <v>11</v>
      </c>
      <c r="G8" s="255">
        <v>207</v>
      </c>
      <c r="H8" s="255">
        <v>349</v>
      </c>
      <c r="I8" s="256">
        <v>20</v>
      </c>
      <c r="L8" s="229">
        <f>(D8+E8+F8+G8+H8+I8)/'1000'!$K$36*100</f>
        <v>34.977409638554221</v>
      </c>
      <c r="M8" s="230">
        <v>22.5</v>
      </c>
    </row>
    <row r="9" spans="2:13">
      <c r="B9" s="129" t="s">
        <v>194</v>
      </c>
      <c r="C9" s="145">
        <v>3</v>
      </c>
      <c r="D9" s="257">
        <v>14</v>
      </c>
      <c r="E9" s="257">
        <v>200</v>
      </c>
      <c r="F9" s="257">
        <v>118</v>
      </c>
      <c r="G9" s="258">
        <v>28</v>
      </c>
      <c r="H9" s="258">
        <v>439</v>
      </c>
      <c r="I9" s="259">
        <v>305</v>
      </c>
      <c r="L9" s="229">
        <f>(D9+E9+F9+G9+H9+I9)/'1000'!$K$36*100</f>
        <v>41.566265060240966</v>
      </c>
      <c r="M9" s="230">
        <v>41.8</v>
      </c>
    </row>
    <row r="10" spans="2:13">
      <c r="B10" s="128" t="s">
        <v>195</v>
      </c>
      <c r="C10" s="51">
        <v>4</v>
      </c>
      <c r="D10" s="255">
        <v>14</v>
      </c>
      <c r="E10" s="255">
        <v>200</v>
      </c>
      <c r="F10" s="255">
        <v>118</v>
      </c>
      <c r="G10" s="255">
        <v>28</v>
      </c>
      <c r="H10" s="255">
        <v>439</v>
      </c>
      <c r="I10" s="256">
        <v>305</v>
      </c>
      <c r="L10" s="229">
        <f>(D10+E10+F10+G10+H10+I10)/'1000'!$K$36*100</f>
        <v>41.566265060240966</v>
      </c>
      <c r="M10" s="230" t="s">
        <v>306</v>
      </c>
    </row>
    <row r="11" spans="2:13">
      <c r="B11" s="129" t="s">
        <v>196</v>
      </c>
      <c r="C11" s="145">
        <v>5</v>
      </c>
      <c r="D11" s="257">
        <v>14</v>
      </c>
      <c r="E11" s="257">
        <v>200</v>
      </c>
      <c r="F11" s="257">
        <v>118</v>
      </c>
      <c r="G11" s="258">
        <v>28</v>
      </c>
      <c r="H11" s="258">
        <v>439</v>
      </c>
      <c r="I11" s="259">
        <v>305</v>
      </c>
      <c r="L11" s="229">
        <f>(D11+E11+F11+G11+H11+I11)/'1000'!$K$36*100</f>
        <v>41.566265060240966</v>
      </c>
      <c r="M11" s="230" t="s">
        <v>306</v>
      </c>
    </row>
    <row r="12" spans="2:13" ht="26.25">
      <c r="B12" s="128" t="s">
        <v>197</v>
      </c>
      <c r="C12" s="51">
        <v>6</v>
      </c>
      <c r="D12" s="255">
        <v>2</v>
      </c>
      <c r="E12" s="255">
        <v>3</v>
      </c>
      <c r="F12" s="255">
        <v>4</v>
      </c>
      <c r="G12" s="255">
        <v>2</v>
      </c>
      <c r="H12" s="255">
        <v>5</v>
      </c>
      <c r="I12" s="256">
        <v>5</v>
      </c>
      <c r="L12" s="229">
        <f>(D12+E12+F12+G12+H12+I12)/'1000'!$K$36*100</f>
        <v>0.79066265060240959</v>
      </c>
      <c r="M12" s="230" t="s">
        <v>306</v>
      </c>
    </row>
    <row r="13" spans="2:13" ht="30" customHeight="1">
      <c r="B13" s="129" t="s">
        <v>198</v>
      </c>
      <c r="C13" s="145">
        <v>7</v>
      </c>
      <c r="D13" s="257"/>
      <c r="E13" s="257">
        <v>1</v>
      </c>
      <c r="F13" s="257">
        <v>2</v>
      </c>
      <c r="G13" s="258"/>
      <c r="H13" s="258">
        <v>2</v>
      </c>
      <c r="I13" s="259">
        <v>1</v>
      </c>
      <c r="L13" s="229">
        <f>(D13+E13+F13+G13+H13+I13)/'1000'!$K$36*100</f>
        <v>0.2259036144578313</v>
      </c>
      <c r="M13" s="230" t="s">
        <v>306</v>
      </c>
    </row>
    <row r="14" spans="2:13" ht="15.75" thickBot="1">
      <c r="B14" s="130" t="s">
        <v>199</v>
      </c>
      <c r="C14" s="53">
        <v>8</v>
      </c>
      <c r="D14" s="260"/>
      <c r="E14" s="260">
        <v>1</v>
      </c>
      <c r="F14" s="260">
        <v>1</v>
      </c>
      <c r="G14" s="260"/>
      <c r="H14" s="260">
        <v>2</v>
      </c>
      <c r="I14" s="261">
        <v>2</v>
      </c>
      <c r="L14" s="231">
        <f>(D14+E14+F14+G14+H14+I14)/'1000'!$K$36*100</f>
        <v>0.2259036144578313</v>
      </c>
      <c r="M14" s="232" t="s">
        <v>306</v>
      </c>
    </row>
    <row r="16" spans="2:13" ht="15.75">
      <c r="B16" s="406" t="s">
        <v>200</v>
      </c>
      <c r="C16" s="407"/>
      <c r="D16" s="407"/>
      <c r="E16" s="408"/>
      <c r="F16" s="408"/>
      <c r="G16" s="408"/>
      <c r="H16" s="262">
        <v>1598</v>
      </c>
      <c r="I16" s="125" t="s">
        <v>201</v>
      </c>
    </row>
    <row r="17" spans="2:9" ht="15.75">
      <c r="B17" s="410" t="s">
        <v>202</v>
      </c>
      <c r="C17" s="411"/>
      <c r="D17" s="411"/>
      <c r="E17" s="408"/>
      <c r="F17" s="408"/>
      <c r="G17" s="408"/>
      <c r="H17" s="263">
        <v>1058</v>
      </c>
      <c r="I17" s="126" t="s">
        <v>201</v>
      </c>
    </row>
    <row r="18" spans="2:9" ht="15.75">
      <c r="B18" s="406" t="s">
        <v>203</v>
      </c>
      <c r="C18" s="407"/>
      <c r="D18" s="407"/>
      <c r="E18" s="408"/>
      <c r="F18" s="408"/>
      <c r="G18" s="408"/>
      <c r="H18" s="262">
        <v>112</v>
      </c>
      <c r="I18" s="125" t="s">
        <v>201</v>
      </c>
    </row>
    <row r="19" spans="2:9" ht="15.75">
      <c r="B19" s="410" t="s">
        <v>204</v>
      </c>
      <c r="C19" s="411"/>
      <c r="D19" s="411"/>
      <c r="E19" s="408"/>
      <c r="F19" s="408"/>
      <c r="G19" s="408"/>
      <c r="H19" s="263">
        <v>0</v>
      </c>
      <c r="I19" s="126" t="s">
        <v>201</v>
      </c>
    </row>
    <row r="20" spans="2:9" ht="15.75">
      <c r="B20" s="412" t="s">
        <v>205</v>
      </c>
      <c r="C20" s="413"/>
      <c r="D20" s="413"/>
      <c r="E20" s="413"/>
      <c r="F20" s="413"/>
      <c r="G20" s="414"/>
      <c r="H20" s="263">
        <v>0</v>
      </c>
      <c r="I20" s="126" t="s">
        <v>201</v>
      </c>
    </row>
    <row r="21" spans="2:9" ht="15.75">
      <c r="B21" s="406" t="s">
        <v>206</v>
      </c>
      <c r="C21" s="406"/>
      <c r="D21" s="406"/>
      <c r="E21" s="408"/>
      <c r="F21" s="408"/>
      <c r="G21" s="408"/>
      <c r="H21" s="262">
        <v>1</v>
      </c>
      <c r="I21" s="125"/>
    </row>
    <row r="22" spans="2:9" ht="15.75">
      <c r="B22" s="410" t="s">
        <v>207</v>
      </c>
      <c r="C22" s="410"/>
      <c r="D22" s="410"/>
      <c r="E22" s="408"/>
      <c r="F22" s="408"/>
      <c r="G22" s="408"/>
      <c r="H22" s="263">
        <v>0</v>
      </c>
      <c r="I22" s="126"/>
    </row>
    <row r="23" spans="2:9" ht="15.75">
      <c r="B23" s="406" t="s">
        <v>208</v>
      </c>
      <c r="C23" s="406"/>
      <c r="D23" s="406"/>
      <c r="E23" s="408"/>
      <c r="F23" s="408"/>
      <c r="G23" s="408"/>
      <c r="H23" s="262">
        <v>0</v>
      </c>
      <c r="I23" s="125" t="s">
        <v>209</v>
      </c>
    </row>
    <row r="24" spans="2:9" ht="15.75">
      <c r="B24" s="410" t="s">
        <v>210</v>
      </c>
      <c r="C24" s="410"/>
      <c r="D24" s="410"/>
      <c r="E24" s="408"/>
      <c r="F24" s="408"/>
      <c r="G24" s="408"/>
      <c r="H24" s="263">
        <v>0</v>
      </c>
      <c r="I24" s="126"/>
    </row>
    <row r="25" spans="2:9" ht="15.75">
      <c r="B25" s="406" t="s">
        <v>211</v>
      </c>
      <c r="C25" s="406"/>
      <c r="D25" s="406"/>
      <c r="E25" s="408"/>
      <c r="F25" s="408"/>
      <c r="G25" s="408"/>
      <c r="H25" s="262">
        <v>0</v>
      </c>
      <c r="I25" s="125"/>
    </row>
    <row r="26" spans="2:9" ht="15.75">
      <c r="B26" s="410" t="s">
        <v>212</v>
      </c>
      <c r="C26" s="410"/>
      <c r="D26" s="410"/>
      <c r="E26" s="408"/>
      <c r="F26" s="408"/>
      <c r="G26" s="408"/>
      <c r="H26" s="263">
        <v>241</v>
      </c>
      <c r="I26" s="126" t="s">
        <v>201</v>
      </c>
    </row>
    <row r="27" spans="2:9" ht="15.75">
      <c r="B27" s="406" t="s">
        <v>213</v>
      </c>
      <c r="C27" s="406"/>
      <c r="D27" s="406"/>
      <c r="E27" s="408"/>
      <c r="F27" s="408"/>
      <c r="G27" s="408"/>
      <c r="H27" s="262">
        <v>0</v>
      </c>
      <c r="I27" s="125" t="s">
        <v>201</v>
      </c>
    </row>
    <row r="29" spans="2:9">
      <c r="B29" s="409" t="s">
        <v>214</v>
      </c>
      <c r="C29" s="409"/>
      <c r="D29" s="409"/>
      <c r="E29" s="409"/>
      <c r="F29" s="409"/>
      <c r="G29" s="409"/>
      <c r="H29" s="409"/>
      <c r="I29" s="409"/>
    </row>
  </sheetData>
  <sheetProtection password="CA48" sheet="1" objects="1" scenarios="1"/>
  <protectedRanges>
    <protectedRange sqref="H16:H27" name="t70002"/>
    <protectedRange sqref="D7:I14" name="t70001"/>
  </protectedRanges>
  <mergeCells count="19">
    <mergeCell ref="B16:G16"/>
    <mergeCell ref="B29:I29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L4:M4"/>
    <mergeCell ref="B1:I1"/>
    <mergeCell ref="B4:B5"/>
    <mergeCell ref="C4:C5"/>
    <mergeCell ref="D4:F4"/>
    <mergeCell ref="G4:I4"/>
  </mergeCell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N4" sqref="N4"/>
    </sheetView>
  </sheetViews>
  <sheetFormatPr defaultRowHeight="12.75"/>
  <cols>
    <col min="1" max="1" width="25.85546875" style="274" customWidth="1"/>
    <col min="2" max="256" width="9.140625" style="274"/>
    <col min="257" max="257" width="25.85546875" style="274" customWidth="1"/>
    <col min="258" max="512" width="9.140625" style="274"/>
    <col min="513" max="513" width="25.85546875" style="274" customWidth="1"/>
    <col min="514" max="768" width="9.140625" style="274"/>
    <col min="769" max="769" width="25.85546875" style="274" customWidth="1"/>
    <col min="770" max="1024" width="9.140625" style="274"/>
    <col min="1025" max="1025" width="25.85546875" style="274" customWidth="1"/>
    <col min="1026" max="1280" width="9.140625" style="274"/>
    <col min="1281" max="1281" width="25.85546875" style="274" customWidth="1"/>
    <col min="1282" max="1536" width="9.140625" style="274"/>
    <col min="1537" max="1537" width="25.85546875" style="274" customWidth="1"/>
    <col min="1538" max="1792" width="9.140625" style="274"/>
    <col min="1793" max="1793" width="25.85546875" style="274" customWidth="1"/>
    <col min="1794" max="2048" width="9.140625" style="274"/>
    <col min="2049" max="2049" width="25.85546875" style="274" customWidth="1"/>
    <col min="2050" max="2304" width="9.140625" style="274"/>
    <col min="2305" max="2305" width="25.85546875" style="274" customWidth="1"/>
    <col min="2306" max="2560" width="9.140625" style="274"/>
    <col min="2561" max="2561" width="25.85546875" style="274" customWidth="1"/>
    <col min="2562" max="2816" width="9.140625" style="274"/>
    <col min="2817" max="2817" width="25.85546875" style="274" customWidth="1"/>
    <col min="2818" max="3072" width="9.140625" style="274"/>
    <col min="3073" max="3073" width="25.85546875" style="274" customWidth="1"/>
    <col min="3074" max="3328" width="9.140625" style="274"/>
    <col min="3329" max="3329" width="25.85546875" style="274" customWidth="1"/>
    <col min="3330" max="3584" width="9.140625" style="274"/>
    <col min="3585" max="3585" width="25.85546875" style="274" customWidth="1"/>
    <col min="3586" max="3840" width="9.140625" style="274"/>
    <col min="3841" max="3841" width="25.85546875" style="274" customWidth="1"/>
    <col min="3842" max="4096" width="9.140625" style="274"/>
    <col min="4097" max="4097" width="25.85546875" style="274" customWidth="1"/>
    <col min="4098" max="4352" width="9.140625" style="274"/>
    <col min="4353" max="4353" width="25.85546875" style="274" customWidth="1"/>
    <col min="4354" max="4608" width="9.140625" style="274"/>
    <col min="4609" max="4609" width="25.85546875" style="274" customWidth="1"/>
    <col min="4610" max="4864" width="9.140625" style="274"/>
    <col min="4865" max="4865" width="25.85546875" style="274" customWidth="1"/>
    <col min="4866" max="5120" width="9.140625" style="274"/>
    <col min="5121" max="5121" width="25.85546875" style="274" customWidth="1"/>
    <col min="5122" max="5376" width="9.140625" style="274"/>
    <col min="5377" max="5377" width="25.85546875" style="274" customWidth="1"/>
    <col min="5378" max="5632" width="9.140625" style="274"/>
    <col min="5633" max="5633" width="25.85546875" style="274" customWidth="1"/>
    <col min="5634" max="5888" width="9.140625" style="274"/>
    <col min="5889" max="5889" width="25.85546875" style="274" customWidth="1"/>
    <col min="5890" max="6144" width="9.140625" style="274"/>
    <col min="6145" max="6145" width="25.85546875" style="274" customWidth="1"/>
    <col min="6146" max="6400" width="9.140625" style="274"/>
    <col min="6401" max="6401" width="25.85546875" style="274" customWidth="1"/>
    <col min="6402" max="6656" width="9.140625" style="274"/>
    <col min="6657" max="6657" width="25.85546875" style="274" customWidth="1"/>
    <col min="6658" max="6912" width="9.140625" style="274"/>
    <col min="6913" max="6913" width="25.85546875" style="274" customWidth="1"/>
    <col min="6914" max="7168" width="9.140625" style="274"/>
    <col min="7169" max="7169" width="25.85546875" style="274" customWidth="1"/>
    <col min="7170" max="7424" width="9.140625" style="274"/>
    <col min="7425" max="7425" width="25.85546875" style="274" customWidth="1"/>
    <col min="7426" max="7680" width="9.140625" style="274"/>
    <col min="7681" max="7681" width="25.85546875" style="274" customWidth="1"/>
    <col min="7682" max="7936" width="9.140625" style="274"/>
    <col min="7937" max="7937" width="25.85546875" style="274" customWidth="1"/>
    <col min="7938" max="8192" width="9.140625" style="274"/>
    <col min="8193" max="8193" width="25.85546875" style="274" customWidth="1"/>
    <col min="8194" max="8448" width="9.140625" style="274"/>
    <col min="8449" max="8449" width="25.85546875" style="274" customWidth="1"/>
    <col min="8450" max="8704" width="9.140625" style="274"/>
    <col min="8705" max="8705" width="25.85546875" style="274" customWidth="1"/>
    <col min="8706" max="8960" width="9.140625" style="274"/>
    <col min="8961" max="8961" width="25.85546875" style="274" customWidth="1"/>
    <col min="8962" max="9216" width="9.140625" style="274"/>
    <col min="9217" max="9217" width="25.85546875" style="274" customWidth="1"/>
    <col min="9218" max="9472" width="9.140625" style="274"/>
    <col min="9473" max="9473" width="25.85546875" style="274" customWidth="1"/>
    <col min="9474" max="9728" width="9.140625" style="274"/>
    <col min="9729" max="9729" width="25.85546875" style="274" customWidth="1"/>
    <col min="9730" max="9984" width="9.140625" style="274"/>
    <col min="9985" max="9985" width="25.85546875" style="274" customWidth="1"/>
    <col min="9986" max="10240" width="9.140625" style="274"/>
    <col min="10241" max="10241" width="25.85546875" style="274" customWidth="1"/>
    <col min="10242" max="10496" width="9.140625" style="274"/>
    <col min="10497" max="10497" width="25.85546875" style="274" customWidth="1"/>
    <col min="10498" max="10752" width="9.140625" style="274"/>
    <col min="10753" max="10753" width="25.85546875" style="274" customWidth="1"/>
    <col min="10754" max="11008" width="9.140625" style="274"/>
    <col min="11009" max="11009" width="25.85546875" style="274" customWidth="1"/>
    <col min="11010" max="11264" width="9.140625" style="274"/>
    <col min="11265" max="11265" width="25.85546875" style="274" customWidth="1"/>
    <col min="11266" max="11520" width="9.140625" style="274"/>
    <col min="11521" max="11521" width="25.85546875" style="274" customWidth="1"/>
    <col min="11522" max="11776" width="9.140625" style="274"/>
    <col min="11777" max="11777" width="25.85546875" style="274" customWidth="1"/>
    <col min="11778" max="12032" width="9.140625" style="274"/>
    <col min="12033" max="12033" width="25.85546875" style="274" customWidth="1"/>
    <col min="12034" max="12288" width="9.140625" style="274"/>
    <col min="12289" max="12289" width="25.85546875" style="274" customWidth="1"/>
    <col min="12290" max="12544" width="9.140625" style="274"/>
    <col min="12545" max="12545" width="25.85546875" style="274" customWidth="1"/>
    <col min="12546" max="12800" width="9.140625" style="274"/>
    <col min="12801" max="12801" width="25.85546875" style="274" customWidth="1"/>
    <col min="12802" max="13056" width="9.140625" style="274"/>
    <col min="13057" max="13057" width="25.85546875" style="274" customWidth="1"/>
    <col min="13058" max="13312" width="9.140625" style="274"/>
    <col min="13313" max="13313" width="25.85546875" style="274" customWidth="1"/>
    <col min="13314" max="13568" width="9.140625" style="274"/>
    <col min="13569" max="13569" width="25.85546875" style="274" customWidth="1"/>
    <col min="13570" max="13824" width="9.140625" style="274"/>
    <col min="13825" max="13825" width="25.85546875" style="274" customWidth="1"/>
    <col min="13826" max="14080" width="9.140625" style="274"/>
    <col min="14081" max="14081" width="25.85546875" style="274" customWidth="1"/>
    <col min="14082" max="14336" width="9.140625" style="274"/>
    <col min="14337" max="14337" width="25.85546875" style="274" customWidth="1"/>
    <col min="14338" max="14592" width="9.140625" style="274"/>
    <col min="14593" max="14593" width="25.85546875" style="274" customWidth="1"/>
    <col min="14594" max="14848" width="9.140625" style="274"/>
    <col min="14849" max="14849" width="25.85546875" style="274" customWidth="1"/>
    <col min="14850" max="15104" width="9.140625" style="274"/>
    <col min="15105" max="15105" width="25.85546875" style="274" customWidth="1"/>
    <col min="15106" max="15360" width="9.140625" style="274"/>
    <col min="15361" max="15361" width="25.85546875" style="274" customWidth="1"/>
    <col min="15362" max="15616" width="9.140625" style="274"/>
    <col min="15617" max="15617" width="25.85546875" style="274" customWidth="1"/>
    <col min="15618" max="15872" width="9.140625" style="274"/>
    <col min="15873" max="15873" width="25.85546875" style="274" customWidth="1"/>
    <col min="15874" max="16128" width="9.140625" style="274"/>
    <col min="16129" max="16129" width="25.85546875" style="274" customWidth="1"/>
    <col min="16130" max="16384" width="9.140625" style="274"/>
  </cols>
  <sheetData>
    <row r="1" spans="1:12" ht="18.75">
      <c r="A1" s="423" t="s">
        <v>309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</row>
    <row r="2" spans="1:12" ht="13.5" thickBot="1"/>
    <row r="3" spans="1:12" ht="15.75">
      <c r="A3" s="424" t="s">
        <v>75</v>
      </c>
      <c r="B3" s="426" t="s">
        <v>2</v>
      </c>
      <c r="C3" s="426" t="s">
        <v>76</v>
      </c>
      <c r="D3" s="428" t="s">
        <v>3</v>
      </c>
      <c r="E3" s="428"/>
      <c r="F3" s="428"/>
      <c r="G3" s="429" t="s">
        <v>4</v>
      </c>
      <c r="H3" s="429"/>
      <c r="I3" s="429"/>
      <c r="J3" s="430" t="s">
        <v>5</v>
      </c>
      <c r="K3" s="430"/>
      <c r="L3" s="431"/>
    </row>
    <row r="4" spans="1:12" ht="32.25" thickBot="1">
      <c r="A4" s="425"/>
      <c r="B4" s="427"/>
      <c r="C4" s="427"/>
      <c r="D4" s="275" t="s">
        <v>56</v>
      </c>
      <c r="E4" s="275" t="s">
        <v>57</v>
      </c>
      <c r="F4" s="275" t="s">
        <v>58</v>
      </c>
      <c r="G4" s="276" t="s">
        <v>56</v>
      </c>
      <c r="H4" s="276" t="s">
        <v>57</v>
      </c>
      <c r="I4" s="276" t="s">
        <v>58</v>
      </c>
      <c r="J4" s="277" t="s">
        <v>77</v>
      </c>
      <c r="K4" s="277" t="s">
        <v>78</v>
      </c>
      <c r="L4" s="278" t="s">
        <v>58</v>
      </c>
    </row>
    <row r="5" spans="1:12" ht="13.5" thickBot="1">
      <c r="A5" s="279">
        <v>1</v>
      </c>
      <c r="B5" s="280">
        <v>2</v>
      </c>
      <c r="C5" s="281">
        <v>3</v>
      </c>
      <c r="D5" s="282">
        <v>4</v>
      </c>
      <c r="E5" s="282">
        <v>5</v>
      </c>
      <c r="F5" s="282">
        <v>6</v>
      </c>
      <c r="G5" s="283">
        <v>7</v>
      </c>
      <c r="H5" s="283">
        <v>8</v>
      </c>
      <c r="I5" s="283">
        <v>9</v>
      </c>
      <c r="J5" s="284"/>
      <c r="K5" s="284"/>
      <c r="L5" s="285"/>
    </row>
    <row r="6" spans="1:12" ht="17.25" customHeight="1" thickBot="1">
      <c r="A6" s="286" t="s">
        <v>180</v>
      </c>
      <c r="B6" s="287">
        <v>1</v>
      </c>
      <c r="C6" s="288" t="s">
        <v>337</v>
      </c>
      <c r="D6" s="248">
        <v>182</v>
      </c>
      <c r="E6" s="248">
        <v>92</v>
      </c>
      <c r="F6" s="248">
        <v>3</v>
      </c>
      <c r="G6" s="249">
        <v>216</v>
      </c>
      <c r="H6" s="249">
        <v>74</v>
      </c>
      <c r="I6" s="249">
        <v>7</v>
      </c>
      <c r="J6" s="289">
        <f t="shared" ref="J6:L7" si="0">D6+G6</f>
        <v>398</v>
      </c>
      <c r="K6" s="289">
        <f t="shared" si="0"/>
        <v>166</v>
      </c>
      <c r="L6" s="290">
        <f t="shared" si="0"/>
        <v>10</v>
      </c>
    </row>
    <row r="7" spans="1:12" ht="31.7" customHeight="1">
      <c r="A7" s="416" t="s">
        <v>310</v>
      </c>
      <c r="B7" s="418">
        <v>2</v>
      </c>
      <c r="C7" s="418" t="s">
        <v>311</v>
      </c>
      <c r="D7" s="419">
        <v>21</v>
      </c>
      <c r="E7" s="419">
        <v>74</v>
      </c>
      <c r="F7" s="419">
        <v>3</v>
      </c>
      <c r="G7" s="420">
        <v>23</v>
      </c>
      <c r="H7" s="420">
        <v>49</v>
      </c>
      <c r="I7" s="420">
        <v>2</v>
      </c>
      <c r="J7" s="422">
        <f t="shared" si="0"/>
        <v>44</v>
      </c>
      <c r="K7" s="422">
        <f t="shared" si="0"/>
        <v>123</v>
      </c>
      <c r="L7" s="415">
        <f t="shared" si="0"/>
        <v>5</v>
      </c>
    </row>
    <row r="8" spans="1:12" ht="15.75" customHeight="1">
      <c r="A8" s="417"/>
      <c r="B8" s="418"/>
      <c r="C8" s="418"/>
      <c r="D8" s="419"/>
      <c r="E8" s="419"/>
      <c r="F8" s="419"/>
      <c r="G8" s="421"/>
      <c r="H8" s="421"/>
      <c r="I8" s="421"/>
      <c r="J8" s="422"/>
      <c r="K8" s="422"/>
      <c r="L8" s="415"/>
    </row>
    <row r="9" spans="1:12" ht="47.25">
      <c r="A9" s="291" t="s">
        <v>312</v>
      </c>
      <c r="B9" s="292">
        <v>3</v>
      </c>
      <c r="C9" s="292" t="s">
        <v>313</v>
      </c>
      <c r="D9" s="293">
        <v>0</v>
      </c>
      <c r="E9" s="293">
        <v>0</v>
      </c>
      <c r="F9" s="293">
        <v>0</v>
      </c>
      <c r="G9" s="294">
        <v>0</v>
      </c>
      <c r="H9" s="294">
        <v>0</v>
      </c>
      <c r="I9" s="294">
        <v>0</v>
      </c>
      <c r="J9" s="295">
        <f>D9+G9</f>
        <v>0</v>
      </c>
      <c r="K9" s="295">
        <f>E9+H9</f>
        <v>0</v>
      </c>
      <c r="L9" s="296">
        <f>F9+I9</f>
        <v>0</v>
      </c>
    </row>
    <row r="10" spans="1:12" ht="16.5" thickBot="1">
      <c r="A10" s="297"/>
      <c r="B10" s="298"/>
      <c r="C10" s="298"/>
      <c r="D10" s="299"/>
      <c r="E10" s="299"/>
      <c r="F10" s="299"/>
      <c r="G10" s="300"/>
      <c r="H10" s="300"/>
      <c r="I10" s="300"/>
      <c r="J10" s="301"/>
      <c r="K10" s="301"/>
      <c r="L10" s="302"/>
    </row>
  </sheetData>
  <protectedRanges>
    <protectedRange sqref="D7:F8" name="t500014"/>
    <protectedRange sqref="G7:I10 D9:F10" name="t500015"/>
    <protectedRange sqref="D6:I6" name="t500016_1"/>
  </protectedRanges>
  <mergeCells count="19">
    <mergeCell ref="A1:L1"/>
    <mergeCell ref="A3:A4"/>
    <mergeCell ref="B3:B4"/>
    <mergeCell ref="C3:C4"/>
    <mergeCell ref="D3:F3"/>
    <mergeCell ref="G3:I3"/>
    <mergeCell ref="J3:L3"/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Сведения</vt:lpstr>
      <vt:lpstr>1000</vt:lpstr>
      <vt:lpstr>2000</vt:lpstr>
      <vt:lpstr>3000</vt:lpstr>
      <vt:lpstr>4000</vt:lpstr>
      <vt:lpstr>5000</vt:lpstr>
      <vt:lpstr>6000</vt:lpstr>
      <vt:lpstr>7000</vt:lpstr>
      <vt:lpstr>Прочие</vt:lpstr>
      <vt:lpstr>КОНТРОЛЬ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2014-04-10T00:05:34Z</dcterms:modified>
</cp:coreProperties>
</file>